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metadata1.xml" ContentType="application/vnd.openxmlformats-officedocument.spreadsheetml.sheetMetadata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626f78c944d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c801bae57501491e"/>
    <x:sheet xmlns:r="http://schemas.openxmlformats.org/officeDocument/2006/relationships" name="Internal_Master_Old" sheetId="2" r:id="R75829bb2ef794d44"/>
    <x:sheet xmlns:r="http://schemas.openxmlformats.org/officeDocument/2006/relationships" name="Supplier_New_List" sheetId="3" r:id="R93a572dd41c244cf"/>
    <x:sheet xmlns:r="http://schemas.openxmlformats.org/officeDocument/2006/relationships" name="Matching" sheetId="4" r:id="Rb29ea99927074e21"/>
    <x:sheet xmlns:r="http://schemas.openxmlformats.org/officeDocument/2006/relationships" name="Delta_Report" sheetId="5" r:id="R0c39d58d1ea040e0"/>
    <x:sheet xmlns:r="http://schemas.openxmlformats.org/officeDocument/2006/relationships" name="ERP_Import_Ready" sheetId="6" r:id="R2dcb5ee0c55e442f"/>
    <x:sheet xmlns:r="http://schemas.openxmlformats.org/officeDocument/2006/relationships" name="Read_Me" sheetId="7" r:id="R37e345b775b8489c"/>
  </x:sheets>
</x:workbook>
</file>

<file path=xl/metadata1.xml><?xml version="1.0" encoding="utf-8"?>
<x:metadata xmlns:x="http://schemas.openxmlformats.org/spreadsheetml/2006/main">
  <x:metadataTypes count="1">
    <x:metadataType name="XLDAPR" minSupportedVersion="120000" copy="1" pasteAll="1" pasteValues="1" merge="1" splitFirst="1" rowColShift="1" clearFormats="1" clearComments="1" assign="1" coerce="1" cellMeta="1"/>
  </x:metadataTypes>
  <x:futureMetadata name="XLDAPR" count="1">
    <x:bk>
      <x:extLst>
        <x:ext uri="{bdbb8cdc-fa1e-496e-a857-3c3f30c029c3}">
          <xda:dynamicArrayProperties xmlns:xda="http://schemas.microsoft.com/office/spreadsheetml/2017/dynamicarray" fDynamic="1" fCollapsed="0"/>
        </x:ext>
      </x:extLst>
    </x:bk>
  </x:futureMetadata>
  <x:cellMetadata count="1">
    <x:bk>
      <x:rc t="1" v="0"/>
    </x:bk>
  </x:cellMetadata>
</x:metadata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€#,##0.00"/>
    <x:numFmt numFmtId="201" formatCode="@"/>
    <x:numFmt numFmtId="202" formatCode="0"/>
    <x:numFmt numFmtId="203" formatCode="yyyy-mm-dd"/>
    <x:numFmt numFmtId="204" formatCode="0%"/>
    <x:numFmt numFmtId="205" formatCode="+0.0%;-0.0%;0.0%"/>
    <x:numFmt numFmtId="206" formatCode="0.0%"/>
  </x:numFmts>
  <x:fonts count="22">
    <x:font>
      <x:sz val="11"/>
      <x:name val="Carlito"/>
    </x:font>
    <x:font>
      <x:b/>
      <x:sz val="18"/>
      <x:color rgb="FFFFFFFF"/>
      <x:name val="Carlito"/>
    </x:font>
    <x:font>
      <x:i/>
      <x:sz val="10"/>
      <x:color rgb="FF183B56"/>
      <x:name val="Carlito"/>
    </x:font>
    <x:font>
      <x:b/>
      <x:sz val="10"/>
      <x:color rgb="FFFFFFFF"/>
      <x:name val="Carlito"/>
    </x:font>
    <x:font>
      <x:sz val="9"/>
      <x:color rgb="FF183B56"/>
      <x:name val="Carlito"/>
    </x:font>
    <x:font>
      <x:b/>
      <x:sz val="24"/>
      <x:color rgb="FFFFFFFF"/>
      <x:name val="Carlito"/>
    </x:font>
    <x:font>
      <x:b/>
      <x:sz val="11"/>
      <x:color rgb="FFFFFFFF"/>
      <x:name val="Carlito"/>
    </x:font>
    <x:font>
      <x:b/>
      <x:sz val="9"/>
      <x:color rgb="FF66788A"/>
      <x:name val="Carlito"/>
    </x:font>
    <x:font>
      <x:b/>
      <x:sz val="10"/>
      <x:color rgb="FF183B56"/>
      <x:name val="Carlito"/>
    </x:font>
    <x:font>
      <x:b/>
      <x:sz val="22"/>
      <x:color rgb="FF183B56"/>
      <x:name val="Carlito"/>
    </x:font>
    <x:font>
      <x:b/>
      <x:sz val="10"/>
      <x:color rgb="FF087F8C"/>
      <x:name val="Carlito"/>
    </x:font>
    <x:font>
      <x:b/>
      <x:sz val="22"/>
      <x:color rgb="FF087F8C"/>
      <x:name val="Carlito"/>
    </x:font>
    <x:font>
      <x:b/>
      <x:sz val="10"/>
      <x:color rgb="FF9A6700"/>
      <x:name val="Carlito"/>
    </x:font>
    <x:font>
      <x:b/>
      <x:sz val="22"/>
      <x:color rgb="FF9A6700"/>
      <x:name val="Carlito"/>
    </x:font>
    <x:font>
      <x:b/>
      <x:sz val="10"/>
      <x:color rgb="FFB42318"/>
      <x:name val="Carlito"/>
    </x:font>
    <x:font>
      <x:b/>
      <x:sz val="22"/>
      <x:color rgb="FFB42318"/>
      <x:name val="Carlito"/>
    </x:font>
    <x:font>
      <x:b/>
      <x:sz val="10"/>
      <x:color rgb="FF18794E"/>
      <x:name val="Carlito"/>
    </x:font>
    <x:font>
      <x:b/>
      <x:sz val="22"/>
      <x:color rgb="FF18794E"/>
      <x:name val="Carlito"/>
    </x:font>
    <x:font>
      <x:b/>
      <x:sz val="12"/>
      <x:color rgb="FFFFFFFF"/>
      <x:name val="Carlito"/>
    </x:font>
    <x:font>
      <x:b/>
      <x:sz val="20"/>
      <x:color rgb="FFFFFFFF"/>
      <x:name val="Carlito"/>
    </x:font>
    <x:font>
      <x:b/>
      <x:sz val="12"/>
      <x:color rgb="FF087F8C"/>
      <x:name val="Carlito"/>
    </x:font>
    <x:font>
      <x:sz val="10"/>
      <x:color rgb="FF183B56"/>
      <x:name val="Carlito"/>
    </x:font>
  </x:fonts>
  <x:fills count="14">
    <x:fill>
      <x:patternFill patternType="none"/>
    </x:fill>
    <x:fill>
      <x:patternFill patternType="gray125"/>
    </x:fill>
    <x:fill>
      <x:patternFill patternType="solid">
        <x:fgColor rgb="FF102A43"/>
      </x:patternFill>
    </x:fill>
    <x:fill>
      <x:patternFill patternType="solid">
        <x:fgColor rgb="FFEAF2F8"/>
      </x:patternFill>
    </x:fill>
    <x:fill>
      <x:patternFill patternType="solid">
        <x:fgColor rgb="FF087F8C"/>
      </x:patternFill>
    </x:fill>
    <x:fill>
      <x:patternFill patternType="solid">
        <x:fgColor rgb="FF071C2C"/>
      </x:patternFill>
    </x:fill>
    <x:fill>
      <x:patternFill patternType="solid">
        <x:fgColor rgb="FF00A6A6"/>
      </x:patternFill>
    </x:fill>
    <x:fill>
      <x:patternFill patternType="solid">
        <x:fgColor rgb="FFF4F7F9"/>
      </x:patternFill>
    </x:fill>
    <x:fill>
      <x:patternFill patternType="solid">
        <x:fgColor rgb="FFDDF5F3"/>
      </x:patternFill>
    </x:fill>
    <x:fill>
      <x:patternFill patternType="solid">
        <x:fgColor rgb="FFFFF2CC"/>
      </x:patternFill>
    </x:fill>
    <x:fill>
      <x:patternFill patternType="solid">
        <x:fgColor rgb="FFFDE8E7"/>
      </x:patternFill>
    </x:fill>
    <x:fill>
      <x:patternFill patternType="solid">
        <x:fgColor rgb="FFE7F6EC"/>
      </x:patternFill>
    </x:fill>
    <x:fill>
      <x:patternFill patternType="solid">
        <x:fgColor rgb="FFFFFFFF"/>
      </x:patternFill>
    </x:fill>
    <x:fill>
      <x:patternFill patternType="solid">
        <x:fgColor rgb="FF9A6700"/>
      </x:patternFill>
    </x:fill>
  </x:fills>
  <x:borders count="13">
    <x:border/>
    <x:border>
      <x:left style="thin">
        <x:color rgb="FFD8E1E8"/>
      </x:left>
      <x:right style="thin">
        <x:color rgb="FFD8E1E8"/>
      </x:right>
      <x:top style="thin">
        <x:color rgb="FFD8E1E8"/>
      </x:top>
      <x:bottom style="thin">
        <x:color rgb="FFD8E1E8"/>
      </x:bottom>
    </x:border>
    <x:border>
      <x:left style="thin">
        <x:color rgb="FFD8E1E8"/>
      </x:left>
      <x:top style="thin">
        <x:color rgb="FFD8E1E8"/>
      </x:top>
      <x:bottom style="thin">
        <x:color rgb="FFD8E1E8"/>
      </x:bottom>
    </x:border>
    <x:border>
      <x:top style="thin">
        <x:color rgb="FFD8E1E8"/>
      </x:top>
      <x:bottom style="thin">
        <x:color rgb="FFD8E1E8"/>
      </x:bottom>
    </x:border>
    <x:border>
      <x:right style="thin">
        <x:color rgb="FFD8E1E8"/>
      </x:right>
      <x:top style="thin">
        <x:color rgb="FFD8E1E8"/>
      </x:top>
      <x:bottom style="thin">
        <x:color rgb="FFD8E1E8"/>
      </x:bottom>
    </x:border>
    <x:border>
      <x:left style="thin">
        <x:color rgb="FFD8E1E8"/>
      </x:left>
      <x:top style="thin">
        <x:color rgb="FFD8E1E8"/>
      </x:top>
    </x:border>
    <x:border>
      <x:top style="thin">
        <x:color rgb="FFD8E1E8"/>
      </x:top>
    </x:border>
    <x:border>
      <x:right style="thin">
        <x:color rgb="FFD8E1E8"/>
      </x:right>
      <x:top style="thin">
        <x:color rgb="FFD8E1E8"/>
      </x:top>
    </x:border>
    <x:border>
      <x:left style="thin">
        <x:color rgb="FFD8E1E8"/>
      </x:left>
    </x:border>
    <x:border>
      <x:right style="thin">
        <x:color rgb="FFD8E1E8"/>
      </x:right>
    </x:border>
    <x:border>
      <x:left style="thin">
        <x:color rgb="FFD8E1E8"/>
      </x:left>
      <x:bottom style="thin">
        <x:color rgb="FFD8E1E8"/>
      </x:bottom>
    </x:border>
    <x:border>
      <x:bottom style="thin">
        <x:color rgb="FFD8E1E8"/>
      </x:bottom>
    </x:border>
    <x:border>
      <x:right style="thin">
        <x:color rgb="FFD8E1E8"/>
      </x:right>
      <x:bottom style="thin">
        <x:color rgb="FFD8E1E8"/>
      </x:bottom>
    </x:border>
  </x:borders>
  <x:cellStyleXfs count="1">
    <x:xf numFmtId="0" fontId="0" fillId="0" borderId="0"/>
  </x:cellStyleXfs>
  <x:cellXfs count="330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0" fontId="4" fillId="0" borderId="1" xfId="0" applyNumberFormat="1" applyFont="1" applyFill="1" applyBorder="1" applyAlignment="1">
      <x:alignment vertical="center"/>
    </x:xf>
    <x:xf numFmtId="200" fontId="4" fillId="0" borderId="1" xfId="0" applyNumberFormat="1" applyFont="1" applyFill="1" applyBorder="1" applyAlignment="1">
      <x:alignment vertical="center"/>
    </x:xf>
    <x:xf numFmtId="201" fontId="4" fillId="0" borderId="1" xfId="0" applyNumberFormat="1" applyFont="1" applyFill="1" applyBorder="1" applyAlignment="1">
      <x:alignment vertical="center"/>
    </x:xf>
    <x:xf numFmtId="202" fontId="4" fillId="0" borderId="1" xfId="0" applyNumberFormat="1" applyFont="1" applyFill="1" applyBorder="1" applyAlignment="1">
      <x:alignment vertical="center"/>
    </x:xf>
    <x:xf numFmtId="201" fontId="4" fillId="0" borderId="1" xfId="0" applyNumberFormat="1" applyFont="1" applyFill="1" applyBorder="1" applyAlignment="1">
      <x:alignment vertical="center" wrapText="1"/>
    </x:xf>
    <x:xf numFmtId="202" fontId="4" fillId="0" borderId="1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 applyAlignment="1">
      <x:alignment vertical="center" wrapText="1"/>
    </x:xf>
    <x:xf numFmtId="200" fontId="4" fillId="0" borderId="1" xfId="0" applyNumberFormat="1" applyFont="1" applyFill="1" applyBorder="1" applyAlignment="1">
      <x:alignment vertical="center" wrapText="1"/>
    </x:xf>
    <x:xf numFmtId="203" fontId="4" fillId="0" borderId="1" xfId="0" applyNumberFormat="1" applyFont="1" applyFill="1" applyBorder="1" applyAlignment="1">
      <x:alignment vertical="center"/>
    </x:xf>
    <x:xf numFmtId="204" fontId="4" fillId="0" borderId="1" xfId="0" applyNumberFormat="1" applyFont="1" applyFill="1" applyBorder="1" applyAlignment="1">
      <x:alignment vertical="center"/>
    </x:xf>
    <x:xf numFmtId="205" fontId="4" fillId="0" borderId="1" xfId="0" applyNumberFormat="1" applyFont="1" applyFill="1" applyBorder="1" applyAlignment="1">
      <x:alignment vertical="center"/>
    </x:xf>
    <x:xf numFmtId="206" fontId="4" fillId="0" borderId="1" xfId="0" applyNumberFormat="1" applyFont="1" applyFill="1" applyBorder="1" applyAlignment="1">
      <x:alignment vertical="center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6" fillId="6" borderId="0" xfId="0" applyNumberFormat="1" applyFont="1" applyFill="1" applyBorder="1"/>
    <x:xf numFmtId="0" fontId="6" fillId="6" borderId="0" xfId="0" applyNumberFormat="1" applyFont="1" applyFill="1" applyBorder="1" applyAlignment="1">
      <x:alignment vertical="center"/>
    </x:xf>
    <x:xf numFmtId="0" fontId="0" fillId="7" borderId="0" xfId="0" applyNumberFormat="1" applyFont="1" applyFill="1" applyBorder="1"/>
    <x:xf numFmtId="0" fontId="7" fillId="7" borderId="0" xfId="0" applyNumberFormat="1" applyFont="1" applyFill="1" applyBorder="1"/>
    <x:xf numFmtId="0" fontId="7" fillId="7" borderId="0" xfId="0" applyNumberFormat="1" applyFont="1" applyFill="1" applyBorder="1" applyAlignment="1">
      <x:alignment horizontal="right"/>
    </x:xf>
    <x:xf numFmtId="0" fontId="7" fillId="7" borderId="0" xfId="0" applyNumberFormat="1" applyFont="1" applyFill="1" applyBorder="1" applyAlignment="1">
      <x:alignment horizontal="right" vertical="center"/>
    </x:xf>
    <x:xf numFmtId="0" fontId="8" fillId="3" borderId="0" xfId="0" applyNumberFormat="1" applyFont="1" applyFill="1" applyBorder="1"/>
    <x:xf numFmtId="0" fontId="8" fillId="3" borderId="2" xfId="0" applyNumberFormat="1" applyFont="1" applyFill="1" applyBorder="1"/>
    <x:xf numFmtId="0" fontId="8" fillId="3" borderId="3" xfId="0" applyNumberFormat="1" applyFont="1" applyFill="1" applyBorder="1"/>
    <x:xf numFmtId="0" fontId="8" fillId="3" borderId="4" xfId="0" applyNumberFormat="1" applyFont="1" applyFill="1" applyBorder="1"/>
    <x:xf numFmtId="0" fontId="8" fillId="3" borderId="2" xfId="0" applyNumberFormat="1" applyFont="1" applyFill="1" applyBorder="1" applyAlignment="1">
      <x:alignment horizontal="center"/>
    </x:xf>
    <x:xf numFmtId="0" fontId="8" fillId="3" borderId="3" xfId="0" applyNumberFormat="1" applyFont="1" applyFill="1" applyBorder="1" applyAlignment="1">
      <x:alignment horizontal="center"/>
    </x:xf>
    <x:xf numFmtId="0" fontId="8" fillId="3" borderId="4" xfId="0" applyNumberFormat="1" applyFont="1" applyFill="1" applyBorder="1" applyAlignment="1">
      <x:alignment horizontal="center"/>
    </x:xf>
    <x:xf numFmtId="0" fontId="8" fillId="3" borderId="2" xfId="0" applyNumberFormat="1" applyFont="1" applyFill="1" applyBorder="1" applyAlignment="1">
      <x:alignment horizontal="center" vertical="center"/>
    </x:xf>
    <x:xf numFmtId="0" fontId="8" fillId="3" borderId="3" xfId="0" applyNumberFormat="1" applyFont="1" applyFill="1" applyBorder="1" applyAlignment="1">
      <x:alignment horizontal="center" vertical="center"/>
    </x:xf>
    <x:xf numFmtId="0" fontId="8" fillId="3" borderId="4" xfId="0" applyNumberFormat="1" applyFont="1" applyFill="1" applyBorder="1" applyAlignment="1">
      <x:alignment horizontal="center" vertical="center"/>
    </x:xf>
    <x:xf numFmtId="0" fontId="9" fillId="3" borderId="0" xfId="0" applyNumberFormat="1" applyFont="1" applyFill="1" applyBorder="1"/>
    <x:xf numFmtId="0" fontId="9" fillId="3" borderId="5" xfId="0" applyNumberFormat="1" applyFont="1" applyFill="1" applyBorder="1"/>
    <x:xf numFmtId="0" fontId="9" fillId="3" borderId="6" xfId="0" applyNumberFormat="1" applyFont="1" applyFill="1" applyBorder="1"/>
    <x:xf numFmtId="0" fontId="9" fillId="3" borderId="7" xfId="0" applyNumberFormat="1" applyFont="1" applyFill="1" applyBorder="1"/>
    <x:xf numFmtId="0" fontId="9" fillId="3" borderId="8" xfId="0" applyNumberFormat="1" applyFont="1" applyFill="1" applyBorder="1"/>
    <x:xf numFmtId="0" fontId="9" fillId="3" borderId="9" xfId="0" applyNumberFormat="1" applyFont="1" applyFill="1" applyBorder="1"/>
    <x:xf numFmtId="0" fontId="9" fillId="3" borderId="10" xfId="0" applyNumberFormat="1" applyFont="1" applyFill="1" applyBorder="1"/>
    <x:xf numFmtId="0" fontId="9" fillId="3" borderId="11" xfId="0" applyNumberFormat="1" applyFont="1" applyFill="1" applyBorder="1"/>
    <x:xf numFmtId="0" fontId="9" fillId="3" borderId="12" xfId="0" applyNumberFormat="1" applyFont="1" applyFill="1" applyBorder="1"/>
    <x:xf numFmtId="0" fontId="9" fillId="3" borderId="5" xfId="0" applyNumberFormat="1" applyFont="1" applyFill="1" applyBorder="1" applyAlignment="1">
      <x:alignment horizontal="center"/>
    </x:xf>
    <x:xf numFmtId="0" fontId="9" fillId="3" borderId="6" xfId="0" applyNumberFormat="1" applyFont="1" applyFill="1" applyBorder="1" applyAlignment="1">
      <x:alignment horizontal="center"/>
    </x:xf>
    <x:xf numFmtId="0" fontId="9" fillId="3" borderId="7" xfId="0" applyNumberFormat="1" applyFont="1" applyFill="1" applyBorder="1" applyAlignment="1">
      <x:alignment horizontal="center"/>
    </x:xf>
    <x:xf numFmtId="0" fontId="9" fillId="3" borderId="8" xfId="0" applyNumberFormat="1" applyFont="1" applyFill="1" applyBorder="1" applyAlignment="1">
      <x:alignment horizontal="center"/>
    </x:xf>
    <x:xf numFmtId="0" fontId="9" fillId="3" borderId="0" xfId="0" applyNumberFormat="1" applyFont="1" applyFill="1" applyBorder="1" applyAlignment="1">
      <x:alignment horizontal="center"/>
    </x:xf>
    <x:xf numFmtId="0" fontId="9" fillId="3" borderId="9" xfId="0" applyNumberFormat="1" applyFont="1" applyFill="1" applyBorder="1" applyAlignment="1">
      <x:alignment horizontal="center"/>
    </x:xf>
    <x:xf numFmtId="0" fontId="9" fillId="3" borderId="10" xfId="0" applyNumberFormat="1" applyFont="1" applyFill="1" applyBorder="1" applyAlignment="1">
      <x:alignment horizontal="center"/>
    </x:xf>
    <x:xf numFmtId="0" fontId="9" fillId="3" borderId="11" xfId="0" applyNumberFormat="1" applyFont="1" applyFill="1" applyBorder="1" applyAlignment="1">
      <x:alignment horizontal="center"/>
    </x:xf>
    <x:xf numFmtId="0" fontId="9" fillId="3" borderId="12" xfId="0" applyNumberFormat="1" applyFont="1" applyFill="1" applyBorder="1" applyAlignment="1">
      <x:alignment horizontal="center"/>
    </x:xf>
    <x:xf numFmtId="0" fontId="9" fillId="3" borderId="5" xfId="0" applyNumberFormat="1" applyFont="1" applyFill="1" applyBorder="1" applyAlignment="1">
      <x:alignment horizontal="center" vertical="center"/>
    </x:xf>
    <x:xf numFmtId="0" fontId="9" fillId="3" borderId="6" xfId="0" applyNumberFormat="1" applyFont="1" applyFill="1" applyBorder="1" applyAlignment="1">
      <x:alignment horizontal="center" vertical="center"/>
    </x:xf>
    <x:xf numFmtId="0" fontId="9" fillId="3" borderId="7" xfId="0" applyNumberFormat="1" applyFont="1" applyFill="1" applyBorder="1" applyAlignment="1">
      <x:alignment horizontal="center" vertical="center"/>
    </x:xf>
    <x:xf numFmtId="0" fontId="9" fillId="3" borderId="8" xfId="0" applyNumberFormat="1" applyFont="1" applyFill="1" applyBorder="1" applyAlignment="1">
      <x:alignment horizontal="center" vertical="center"/>
    </x:xf>
    <x:xf numFmtId="0" fontId="9" fillId="3" borderId="0" xfId="0" applyNumberFormat="1" applyFont="1" applyFill="1" applyBorder="1" applyAlignment="1">
      <x:alignment horizontal="center" vertical="center"/>
    </x:xf>
    <x:xf numFmtId="0" fontId="9" fillId="3" borderId="9" xfId="0" applyNumberFormat="1" applyFont="1" applyFill="1" applyBorder="1" applyAlignment="1">
      <x:alignment horizontal="center" vertical="center"/>
    </x:xf>
    <x:xf numFmtId="0" fontId="9" fillId="3" borderId="10" xfId="0" applyNumberFormat="1" applyFont="1" applyFill="1" applyBorder="1" applyAlignment="1">
      <x:alignment horizontal="center" vertical="center"/>
    </x:xf>
    <x:xf numFmtId="0" fontId="9" fillId="3" borderId="11" xfId="0" applyNumberFormat="1" applyFont="1" applyFill="1" applyBorder="1" applyAlignment="1">
      <x:alignment horizontal="center" vertical="center"/>
    </x:xf>
    <x:xf numFmtId="0" fontId="9" fillId="3" borderId="12" xfId="0" applyNumberFormat="1" applyFont="1" applyFill="1" applyBorder="1" applyAlignment="1">
      <x:alignment horizontal="center" vertical="center"/>
    </x:xf>
    <x:xf numFmtId="0" fontId="0" fillId="8" borderId="0" xfId="0" applyNumberFormat="1" applyFont="1" applyFill="1" applyBorder="1"/>
    <x:xf numFmtId="0" fontId="10" fillId="8" borderId="0" xfId="0" applyNumberFormat="1" applyFont="1" applyFill="1" applyBorder="1"/>
    <x:xf numFmtId="0" fontId="10" fillId="8" borderId="2" xfId="0" applyNumberFormat="1" applyFont="1" applyFill="1" applyBorder="1"/>
    <x:xf numFmtId="0" fontId="10" fillId="8" borderId="3" xfId="0" applyNumberFormat="1" applyFont="1" applyFill="1" applyBorder="1"/>
    <x:xf numFmtId="0" fontId="10" fillId="8" borderId="4" xfId="0" applyNumberFormat="1" applyFont="1" applyFill="1" applyBorder="1"/>
    <x:xf numFmtId="0" fontId="10" fillId="8" borderId="2" xfId="0" applyNumberFormat="1" applyFont="1" applyFill="1" applyBorder="1" applyAlignment="1">
      <x:alignment horizontal="center"/>
    </x:xf>
    <x:xf numFmtId="0" fontId="10" fillId="8" borderId="3" xfId="0" applyNumberFormat="1" applyFont="1" applyFill="1" applyBorder="1" applyAlignment="1">
      <x:alignment horizontal="center"/>
    </x:xf>
    <x:xf numFmtId="0" fontId="10" fillId="8" borderId="4" xfId="0" applyNumberFormat="1" applyFont="1" applyFill="1" applyBorder="1" applyAlignment="1">
      <x:alignment horizontal="center"/>
    </x:xf>
    <x:xf numFmtId="0" fontId="10" fillId="8" borderId="2" xfId="0" applyNumberFormat="1" applyFont="1" applyFill="1" applyBorder="1" applyAlignment="1">
      <x:alignment horizontal="center" vertical="center"/>
    </x:xf>
    <x:xf numFmtId="0" fontId="10" fillId="8" borderId="3" xfId="0" applyNumberFormat="1" applyFont="1" applyFill="1" applyBorder="1" applyAlignment="1">
      <x:alignment horizontal="center" vertical="center"/>
    </x:xf>
    <x:xf numFmtId="0" fontId="10" fillId="8" borderId="4" xfId="0" applyNumberFormat="1" applyFont="1" applyFill="1" applyBorder="1" applyAlignment="1">
      <x:alignment horizontal="center" vertical="center"/>
    </x:xf>
    <x:xf numFmtId="0" fontId="11" fillId="8" borderId="0" xfId="0" applyNumberFormat="1" applyFont="1" applyFill="1" applyBorder="1"/>
    <x:xf numFmtId="0" fontId="11" fillId="8" borderId="5" xfId="0" applyNumberFormat="1" applyFont="1" applyFill="1" applyBorder="1"/>
    <x:xf numFmtId="0" fontId="11" fillId="8" borderId="6" xfId="0" applyNumberFormat="1" applyFont="1" applyFill="1" applyBorder="1"/>
    <x:xf numFmtId="0" fontId="11" fillId="8" borderId="7" xfId="0" applyNumberFormat="1" applyFont="1" applyFill="1" applyBorder="1"/>
    <x:xf numFmtId="0" fontId="11" fillId="8" borderId="8" xfId="0" applyNumberFormat="1" applyFont="1" applyFill="1" applyBorder="1"/>
    <x:xf numFmtId="0" fontId="11" fillId="8" borderId="9" xfId="0" applyNumberFormat="1" applyFont="1" applyFill="1" applyBorder="1"/>
    <x:xf numFmtId="0" fontId="11" fillId="8" borderId="10" xfId="0" applyNumberFormat="1" applyFont="1" applyFill="1" applyBorder="1"/>
    <x:xf numFmtId="0" fontId="11" fillId="8" borderId="11" xfId="0" applyNumberFormat="1" applyFont="1" applyFill="1" applyBorder="1"/>
    <x:xf numFmtId="0" fontId="11" fillId="8" borderId="12" xfId="0" applyNumberFormat="1" applyFont="1" applyFill="1" applyBorder="1"/>
    <x:xf numFmtId="0" fontId="11" fillId="8" borderId="5" xfId="0" applyNumberFormat="1" applyFont="1" applyFill="1" applyBorder="1" applyAlignment="1">
      <x:alignment horizontal="center"/>
    </x:xf>
    <x:xf numFmtId="0" fontId="11" fillId="8" borderId="6" xfId="0" applyNumberFormat="1" applyFont="1" applyFill="1" applyBorder="1" applyAlignment="1">
      <x:alignment horizontal="center"/>
    </x:xf>
    <x:xf numFmtId="0" fontId="11" fillId="8" borderId="7" xfId="0" applyNumberFormat="1" applyFont="1" applyFill="1" applyBorder="1" applyAlignment="1">
      <x:alignment horizontal="center"/>
    </x:xf>
    <x:xf numFmtId="0" fontId="11" fillId="8" borderId="8" xfId="0" applyNumberFormat="1" applyFont="1" applyFill="1" applyBorder="1" applyAlignment="1">
      <x:alignment horizontal="center"/>
    </x:xf>
    <x:xf numFmtId="0" fontId="11" fillId="8" borderId="0" xfId="0" applyNumberFormat="1" applyFont="1" applyFill="1" applyBorder="1" applyAlignment="1">
      <x:alignment horizontal="center"/>
    </x:xf>
    <x:xf numFmtId="0" fontId="11" fillId="8" borderId="9" xfId="0" applyNumberFormat="1" applyFont="1" applyFill="1" applyBorder="1" applyAlignment="1">
      <x:alignment horizontal="center"/>
    </x:xf>
    <x:xf numFmtId="0" fontId="11" fillId="8" borderId="10" xfId="0" applyNumberFormat="1" applyFont="1" applyFill="1" applyBorder="1" applyAlignment="1">
      <x:alignment horizontal="center"/>
    </x:xf>
    <x:xf numFmtId="0" fontId="11" fillId="8" borderId="11" xfId="0" applyNumberFormat="1" applyFont="1" applyFill="1" applyBorder="1" applyAlignment="1">
      <x:alignment horizontal="center"/>
    </x:xf>
    <x:xf numFmtId="0" fontId="11" fillId="8" borderId="12" xfId="0" applyNumberFormat="1" applyFont="1" applyFill="1" applyBorder="1" applyAlignment="1">
      <x:alignment horizontal="center"/>
    </x:xf>
    <x:xf numFmtId="0" fontId="11" fillId="8" borderId="5" xfId="0" applyNumberFormat="1" applyFont="1" applyFill="1" applyBorder="1" applyAlignment="1">
      <x:alignment horizontal="center" vertical="center"/>
    </x:xf>
    <x:xf numFmtId="0" fontId="11" fillId="8" borderId="6" xfId="0" applyNumberFormat="1" applyFont="1" applyFill="1" applyBorder="1" applyAlignment="1">
      <x:alignment horizontal="center" vertical="center"/>
    </x:xf>
    <x:xf numFmtId="0" fontId="11" fillId="8" borderId="7" xfId="0" applyNumberFormat="1" applyFont="1" applyFill="1" applyBorder="1" applyAlignment="1">
      <x:alignment horizontal="center" vertical="center"/>
    </x:xf>
    <x:xf numFmtId="0" fontId="11" fillId="8" borderId="8" xfId="0" applyNumberFormat="1" applyFont="1" applyFill="1" applyBorder="1" applyAlignment="1">
      <x:alignment horizontal="center" vertical="center"/>
    </x:xf>
    <x:xf numFmtId="0" fontId="11" fillId="8" borderId="0" xfId="0" applyNumberFormat="1" applyFont="1" applyFill="1" applyBorder="1" applyAlignment="1">
      <x:alignment horizontal="center" vertical="center"/>
    </x:xf>
    <x:xf numFmtId="0" fontId="11" fillId="8" borderId="9" xfId="0" applyNumberFormat="1" applyFont="1" applyFill="1" applyBorder="1" applyAlignment="1">
      <x:alignment horizontal="center" vertical="center"/>
    </x:xf>
    <x:xf numFmtId="0" fontId="11" fillId="8" borderId="10" xfId="0" applyNumberFormat="1" applyFont="1" applyFill="1" applyBorder="1" applyAlignment="1">
      <x:alignment horizontal="center" vertical="center"/>
    </x:xf>
    <x:xf numFmtId="0" fontId="11" fillId="8" borderId="11" xfId="0" applyNumberFormat="1" applyFont="1" applyFill="1" applyBorder="1" applyAlignment="1">
      <x:alignment horizontal="center" vertical="center"/>
    </x:xf>
    <x:xf numFmtId="0" fontId="11" fillId="8" borderId="12" xfId="0" applyNumberFormat="1" applyFont="1" applyFill="1" applyBorder="1" applyAlignment="1">
      <x:alignment horizontal="center" vertical="center"/>
    </x:xf>
    <x:xf numFmtId="0" fontId="0" fillId="9" borderId="0" xfId="0" applyNumberFormat="1" applyFont="1" applyFill="1" applyBorder="1"/>
    <x:xf numFmtId="0" fontId="12" fillId="9" borderId="0" xfId="0" applyNumberFormat="1" applyFont="1" applyFill="1" applyBorder="1"/>
    <x:xf numFmtId="0" fontId="12" fillId="9" borderId="2" xfId="0" applyNumberFormat="1" applyFont="1" applyFill="1" applyBorder="1"/>
    <x:xf numFmtId="0" fontId="12" fillId="9" borderId="3" xfId="0" applyNumberFormat="1" applyFont="1" applyFill="1" applyBorder="1"/>
    <x:xf numFmtId="0" fontId="12" fillId="9" borderId="4" xfId="0" applyNumberFormat="1" applyFont="1" applyFill="1" applyBorder="1"/>
    <x:xf numFmtId="0" fontId="12" fillId="9" borderId="2" xfId="0" applyNumberFormat="1" applyFont="1" applyFill="1" applyBorder="1" applyAlignment="1">
      <x:alignment horizontal="center"/>
    </x:xf>
    <x:xf numFmtId="0" fontId="12" fillId="9" borderId="3" xfId="0" applyNumberFormat="1" applyFont="1" applyFill="1" applyBorder="1" applyAlignment="1">
      <x:alignment horizontal="center"/>
    </x:xf>
    <x:xf numFmtId="0" fontId="12" fillId="9" borderId="4" xfId="0" applyNumberFormat="1" applyFont="1" applyFill="1" applyBorder="1" applyAlignment="1">
      <x:alignment horizontal="center"/>
    </x:xf>
    <x:xf numFmtId="0" fontId="12" fillId="9" borderId="2" xfId="0" applyNumberFormat="1" applyFont="1" applyFill="1" applyBorder="1" applyAlignment="1">
      <x:alignment horizontal="center" vertical="center"/>
    </x:xf>
    <x:xf numFmtId="0" fontId="12" fillId="9" borderId="3" xfId="0" applyNumberFormat="1" applyFont="1" applyFill="1" applyBorder="1" applyAlignment="1">
      <x:alignment horizontal="center" vertical="center"/>
    </x:xf>
    <x:xf numFmtId="0" fontId="12" fillId="9" borderId="4" xfId="0" applyNumberFormat="1" applyFont="1" applyFill="1" applyBorder="1" applyAlignment="1">
      <x:alignment horizontal="center" vertical="center"/>
    </x:xf>
    <x:xf numFmtId="0" fontId="13" fillId="9" borderId="0" xfId="0" applyNumberFormat="1" applyFont="1" applyFill="1" applyBorder="1"/>
    <x:xf numFmtId="0" fontId="13" fillId="9" borderId="5" xfId="0" applyNumberFormat="1" applyFont="1" applyFill="1" applyBorder="1"/>
    <x:xf numFmtId="0" fontId="13" fillId="9" borderId="6" xfId="0" applyNumberFormat="1" applyFont="1" applyFill="1" applyBorder="1"/>
    <x:xf numFmtId="0" fontId="13" fillId="9" borderId="7" xfId="0" applyNumberFormat="1" applyFont="1" applyFill="1" applyBorder="1"/>
    <x:xf numFmtId="0" fontId="13" fillId="9" borderId="8" xfId="0" applyNumberFormat="1" applyFont="1" applyFill="1" applyBorder="1"/>
    <x:xf numFmtId="0" fontId="13" fillId="9" borderId="9" xfId="0" applyNumberFormat="1" applyFont="1" applyFill="1" applyBorder="1"/>
    <x:xf numFmtId="0" fontId="13" fillId="9" borderId="10" xfId="0" applyNumberFormat="1" applyFont="1" applyFill="1" applyBorder="1"/>
    <x:xf numFmtId="0" fontId="13" fillId="9" borderId="11" xfId="0" applyNumberFormat="1" applyFont="1" applyFill="1" applyBorder="1"/>
    <x:xf numFmtId="0" fontId="13" fillId="9" borderId="12" xfId="0" applyNumberFormat="1" applyFont="1" applyFill="1" applyBorder="1"/>
    <x:xf numFmtId="0" fontId="13" fillId="9" borderId="5" xfId="0" applyNumberFormat="1" applyFont="1" applyFill="1" applyBorder="1" applyAlignment="1">
      <x:alignment horizontal="center"/>
    </x:xf>
    <x:xf numFmtId="0" fontId="13" fillId="9" borderId="6" xfId="0" applyNumberFormat="1" applyFont="1" applyFill="1" applyBorder="1" applyAlignment="1">
      <x:alignment horizontal="center"/>
    </x:xf>
    <x:xf numFmtId="0" fontId="13" fillId="9" borderId="7" xfId="0" applyNumberFormat="1" applyFont="1" applyFill="1" applyBorder="1" applyAlignment="1">
      <x:alignment horizontal="center"/>
    </x:xf>
    <x:xf numFmtId="0" fontId="13" fillId="9" borderId="8" xfId="0" applyNumberFormat="1" applyFont="1" applyFill="1" applyBorder="1" applyAlignment="1">
      <x:alignment horizontal="center"/>
    </x:xf>
    <x:xf numFmtId="0" fontId="13" fillId="9" borderId="0" xfId="0" applyNumberFormat="1" applyFont="1" applyFill="1" applyBorder="1" applyAlignment="1">
      <x:alignment horizontal="center"/>
    </x:xf>
    <x:xf numFmtId="0" fontId="13" fillId="9" borderId="9" xfId="0" applyNumberFormat="1" applyFont="1" applyFill="1" applyBorder="1" applyAlignment="1">
      <x:alignment horizontal="center"/>
    </x:xf>
    <x:xf numFmtId="0" fontId="13" fillId="9" borderId="10" xfId="0" applyNumberFormat="1" applyFont="1" applyFill="1" applyBorder="1" applyAlignment="1">
      <x:alignment horizontal="center"/>
    </x:xf>
    <x:xf numFmtId="0" fontId="13" fillId="9" borderId="11" xfId="0" applyNumberFormat="1" applyFont="1" applyFill="1" applyBorder="1" applyAlignment="1">
      <x:alignment horizontal="center"/>
    </x:xf>
    <x:xf numFmtId="0" fontId="13" fillId="9" borderId="12" xfId="0" applyNumberFormat="1" applyFont="1" applyFill="1" applyBorder="1" applyAlignment="1">
      <x:alignment horizontal="center"/>
    </x:xf>
    <x:xf numFmtId="0" fontId="13" fillId="9" borderId="5" xfId="0" applyNumberFormat="1" applyFont="1" applyFill="1" applyBorder="1" applyAlignment="1">
      <x:alignment horizontal="center" vertical="center"/>
    </x:xf>
    <x:xf numFmtId="0" fontId="13" fillId="9" borderId="6" xfId="0" applyNumberFormat="1" applyFont="1" applyFill="1" applyBorder="1" applyAlignment="1">
      <x:alignment horizontal="center" vertical="center"/>
    </x:xf>
    <x:xf numFmtId="0" fontId="13" fillId="9" borderId="7" xfId="0" applyNumberFormat="1" applyFont="1" applyFill="1" applyBorder="1" applyAlignment="1">
      <x:alignment horizontal="center" vertical="center"/>
    </x:xf>
    <x:xf numFmtId="0" fontId="13" fillId="9" borderId="8" xfId="0" applyNumberFormat="1" applyFont="1" applyFill="1" applyBorder="1" applyAlignment="1">
      <x:alignment horizontal="center" vertical="center"/>
    </x:xf>
    <x:xf numFmtId="0" fontId="13" fillId="9" borderId="0" xfId="0" applyNumberFormat="1" applyFont="1" applyFill="1" applyBorder="1" applyAlignment="1">
      <x:alignment horizontal="center" vertical="center"/>
    </x:xf>
    <x:xf numFmtId="0" fontId="13" fillId="9" borderId="9" xfId="0" applyNumberFormat="1" applyFont="1" applyFill="1" applyBorder="1" applyAlignment="1">
      <x:alignment horizontal="center" vertical="center"/>
    </x:xf>
    <x:xf numFmtId="0" fontId="13" fillId="9" borderId="10" xfId="0" applyNumberFormat="1" applyFont="1" applyFill="1" applyBorder="1" applyAlignment="1">
      <x:alignment horizontal="center" vertical="center"/>
    </x:xf>
    <x:xf numFmtId="0" fontId="13" fillId="9" borderId="11" xfId="0" applyNumberFormat="1" applyFont="1" applyFill="1" applyBorder="1" applyAlignment="1">
      <x:alignment horizontal="center" vertical="center"/>
    </x:xf>
    <x:xf numFmtId="0" fontId="13" fillId="9" borderId="12" xfId="0" applyNumberFormat="1" applyFont="1" applyFill="1" applyBorder="1" applyAlignment="1">
      <x:alignment horizontal="center" vertical="center"/>
    </x:xf>
    <x:xf numFmtId="0" fontId="0" fillId="10" borderId="0" xfId="0" applyNumberFormat="1" applyFont="1" applyFill="1" applyBorder="1"/>
    <x:xf numFmtId="0" fontId="14" fillId="10" borderId="0" xfId="0" applyNumberFormat="1" applyFont="1" applyFill="1" applyBorder="1"/>
    <x:xf numFmtId="0" fontId="14" fillId="10" borderId="2" xfId="0" applyNumberFormat="1" applyFont="1" applyFill="1" applyBorder="1"/>
    <x:xf numFmtId="0" fontId="14" fillId="10" borderId="3" xfId="0" applyNumberFormat="1" applyFont="1" applyFill="1" applyBorder="1"/>
    <x:xf numFmtId="0" fontId="14" fillId="10" borderId="4" xfId="0" applyNumberFormat="1" applyFont="1" applyFill="1" applyBorder="1"/>
    <x:xf numFmtId="0" fontId="14" fillId="10" borderId="2" xfId="0" applyNumberFormat="1" applyFont="1" applyFill="1" applyBorder="1" applyAlignment="1">
      <x:alignment horizontal="center"/>
    </x:xf>
    <x:xf numFmtId="0" fontId="14" fillId="10" borderId="3" xfId="0" applyNumberFormat="1" applyFont="1" applyFill="1" applyBorder="1" applyAlignment="1">
      <x:alignment horizontal="center"/>
    </x:xf>
    <x:xf numFmtId="0" fontId="14" fillId="10" borderId="4" xfId="0" applyNumberFormat="1" applyFont="1" applyFill="1" applyBorder="1" applyAlignment="1">
      <x:alignment horizontal="center"/>
    </x:xf>
    <x:xf numFmtId="0" fontId="14" fillId="10" borderId="2" xfId="0" applyNumberFormat="1" applyFont="1" applyFill="1" applyBorder="1" applyAlignment="1">
      <x:alignment horizontal="center" vertical="center"/>
    </x:xf>
    <x:xf numFmtId="0" fontId="14" fillId="10" borderId="3" xfId="0" applyNumberFormat="1" applyFont="1" applyFill="1" applyBorder="1" applyAlignment="1">
      <x:alignment horizontal="center" vertical="center"/>
    </x:xf>
    <x:xf numFmtId="0" fontId="14" fillId="10" borderId="4" xfId="0" applyNumberFormat="1" applyFont="1" applyFill="1" applyBorder="1" applyAlignment="1">
      <x:alignment horizontal="center" vertical="center"/>
    </x:xf>
    <x:xf numFmtId="0" fontId="15" fillId="10" borderId="0" xfId="0" applyNumberFormat="1" applyFont="1" applyFill="1" applyBorder="1"/>
    <x:xf numFmtId="0" fontId="15" fillId="10" borderId="5" xfId="0" applyNumberFormat="1" applyFont="1" applyFill="1" applyBorder="1"/>
    <x:xf numFmtId="0" fontId="15" fillId="10" borderId="6" xfId="0" applyNumberFormat="1" applyFont="1" applyFill="1" applyBorder="1"/>
    <x:xf numFmtId="0" fontId="15" fillId="10" borderId="7" xfId="0" applyNumberFormat="1" applyFont="1" applyFill="1" applyBorder="1"/>
    <x:xf numFmtId="0" fontId="15" fillId="10" borderId="8" xfId="0" applyNumberFormat="1" applyFont="1" applyFill="1" applyBorder="1"/>
    <x:xf numFmtId="0" fontId="15" fillId="10" borderId="9" xfId="0" applyNumberFormat="1" applyFont="1" applyFill="1" applyBorder="1"/>
    <x:xf numFmtId="0" fontId="15" fillId="10" borderId="10" xfId="0" applyNumberFormat="1" applyFont="1" applyFill="1" applyBorder="1"/>
    <x:xf numFmtId="0" fontId="15" fillId="10" borderId="11" xfId="0" applyNumberFormat="1" applyFont="1" applyFill="1" applyBorder="1"/>
    <x:xf numFmtId="0" fontId="15" fillId="10" borderId="12" xfId="0" applyNumberFormat="1" applyFont="1" applyFill="1" applyBorder="1"/>
    <x:xf numFmtId="0" fontId="15" fillId="10" borderId="5" xfId="0" applyNumberFormat="1" applyFont="1" applyFill="1" applyBorder="1" applyAlignment="1">
      <x:alignment horizontal="center"/>
    </x:xf>
    <x:xf numFmtId="0" fontId="15" fillId="10" borderId="6" xfId="0" applyNumberFormat="1" applyFont="1" applyFill="1" applyBorder="1" applyAlignment="1">
      <x:alignment horizontal="center"/>
    </x:xf>
    <x:xf numFmtId="0" fontId="15" fillId="10" borderId="7" xfId="0" applyNumberFormat="1" applyFont="1" applyFill="1" applyBorder="1" applyAlignment="1">
      <x:alignment horizontal="center"/>
    </x:xf>
    <x:xf numFmtId="0" fontId="15" fillId="10" borderId="8" xfId="0" applyNumberFormat="1" applyFont="1" applyFill="1" applyBorder="1" applyAlignment="1">
      <x:alignment horizontal="center"/>
    </x:xf>
    <x:xf numFmtId="0" fontId="15" fillId="10" borderId="0" xfId="0" applyNumberFormat="1" applyFont="1" applyFill="1" applyBorder="1" applyAlignment="1">
      <x:alignment horizontal="center"/>
    </x:xf>
    <x:xf numFmtId="0" fontId="15" fillId="10" borderId="9" xfId="0" applyNumberFormat="1" applyFont="1" applyFill="1" applyBorder="1" applyAlignment="1">
      <x:alignment horizontal="center"/>
    </x:xf>
    <x:xf numFmtId="0" fontId="15" fillId="10" borderId="10" xfId="0" applyNumberFormat="1" applyFont="1" applyFill="1" applyBorder="1" applyAlignment="1">
      <x:alignment horizontal="center"/>
    </x:xf>
    <x:xf numFmtId="0" fontId="15" fillId="10" borderId="11" xfId="0" applyNumberFormat="1" applyFont="1" applyFill="1" applyBorder="1" applyAlignment="1">
      <x:alignment horizontal="center"/>
    </x:xf>
    <x:xf numFmtId="0" fontId="15" fillId="10" borderId="12" xfId="0" applyNumberFormat="1" applyFont="1" applyFill="1" applyBorder="1" applyAlignment="1">
      <x:alignment horizontal="center"/>
    </x:xf>
    <x:xf numFmtId="0" fontId="15" fillId="10" borderId="5" xfId="0" applyNumberFormat="1" applyFont="1" applyFill="1" applyBorder="1" applyAlignment="1">
      <x:alignment horizontal="center" vertical="center"/>
    </x:xf>
    <x:xf numFmtId="0" fontId="15" fillId="10" borderId="6" xfId="0" applyNumberFormat="1" applyFont="1" applyFill="1" applyBorder="1" applyAlignment="1">
      <x:alignment horizontal="center" vertical="center"/>
    </x:xf>
    <x:xf numFmtId="0" fontId="15" fillId="10" borderId="7" xfId="0" applyNumberFormat="1" applyFont="1" applyFill="1" applyBorder="1" applyAlignment="1">
      <x:alignment horizontal="center" vertical="center"/>
    </x:xf>
    <x:xf numFmtId="0" fontId="15" fillId="10" borderId="8" xfId="0" applyNumberFormat="1" applyFont="1" applyFill="1" applyBorder="1" applyAlignment="1">
      <x:alignment horizontal="center" vertical="center"/>
    </x:xf>
    <x:xf numFmtId="0" fontId="15" fillId="10" borderId="0" xfId="0" applyNumberFormat="1" applyFont="1" applyFill="1" applyBorder="1" applyAlignment="1">
      <x:alignment horizontal="center" vertical="center"/>
    </x:xf>
    <x:xf numFmtId="0" fontId="15" fillId="10" borderId="9" xfId="0" applyNumberFormat="1" applyFont="1" applyFill="1" applyBorder="1" applyAlignment="1">
      <x:alignment horizontal="center" vertical="center"/>
    </x:xf>
    <x:xf numFmtId="0" fontId="15" fillId="10" borderId="10" xfId="0" applyNumberFormat="1" applyFont="1" applyFill="1" applyBorder="1" applyAlignment="1">
      <x:alignment horizontal="center" vertical="center"/>
    </x:xf>
    <x:xf numFmtId="0" fontId="15" fillId="10" borderId="11" xfId="0" applyNumberFormat="1" applyFont="1" applyFill="1" applyBorder="1" applyAlignment="1">
      <x:alignment horizontal="center" vertical="center"/>
    </x:xf>
    <x:xf numFmtId="0" fontId="15" fillId="10" borderId="12" xfId="0" applyNumberFormat="1" applyFont="1" applyFill="1" applyBorder="1" applyAlignment="1">
      <x:alignment horizontal="center" vertical="center"/>
    </x:xf>
    <x:xf numFmtId="0" fontId="0" fillId="11" borderId="0" xfId="0" applyNumberFormat="1" applyFont="1" applyFill="1" applyBorder="1"/>
    <x:xf numFmtId="0" fontId="16" fillId="11" borderId="0" xfId="0" applyNumberFormat="1" applyFont="1" applyFill="1" applyBorder="1"/>
    <x:xf numFmtId="0" fontId="16" fillId="11" borderId="2" xfId="0" applyNumberFormat="1" applyFont="1" applyFill="1" applyBorder="1"/>
    <x:xf numFmtId="0" fontId="16" fillId="11" borderId="3" xfId="0" applyNumberFormat="1" applyFont="1" applyFill="1" applyBorder="1"/>
    <x:xf numFmtId="0" fontId="16" fillId="11" borderId="4" xfId="0" applyNumberFormat="1" applyFont="1" applyFill="1" applyBorder="1"/>
    <x:xf numFmtId="0" fontId="16" fillId="11" borderId="2" xfId="0" applyNumberFormat="1" applyFont="1" applyFill="1" applyBorder="1" applyAlignment="1">
      <x:alignment horizontal="center"/>
    </x:xf>
    <x:xf numFmtId="0" fontId="16" fillId="11" borderId="3" xfId="0" applyNumberFormat="1" applyFont="1" applyFill="1" applyBorder="1" applyAlignment="1">
      <x:alignment horizontal="center"/>
    </x:xf>
    <x:xf numFmtId="0" fontId="16" fillId="11" borderId="4" xfId="0" applyNumberFormat="1" applyFont="1" applyFill="1" applyBorder="1" applyAlignment="1">
      <x:alignment horizontal="center"/>
    </x:xf>
    <x:xf numFmtId="0" fontId="16" fillId="11" borderId="2" xfId="0" applyNumberFormat="1" applyFont="1" applyFill="1" applyBorder="1" applyAlignment="1">
      <x:alignment horizontal="center" vertical="center"/>
    </x:xf>
    <x:xf numFmtId="0" fontId="16" fillId="11" borderId="3" xfId="0" applyNumberFormat="1" applyFont="1" applyFill="1" applyBorder="1" applyAlignment="1">
      <x:alignment horizontal="center" vertical="center"/>
    </x:xf>
    <x:xf numFmtId="0" fontId="16" fillId="11" borderId="4" xfId="0" applyNumberFormat="1" applyFont="1" applyFill="1" applyBorder="1" applyAlignment="1">
      <x:alignment horizontal="center" vertical="center"/>
    </x:xf>
    <x:xf numFmtId="0" fontId="17" fillId="11" borderId="0" xfId="0" applyNumberFormat="1" applyFont="1" applyFill="1" applyBorder="1"/>
    <x:xf numFmtId="0" fontId="17" fillId="11" borderId="5" xfId="0" applyNumberFormat="1" applyFont="1" applyFill="1" applyBorder="1"/>
    <x:xf numFmtId="0" fontId="17" fillId="11" borderId="6" xfId="0" applyNumberFormat="1" applyFont="1" applyFill="1" applyBorder="1"/>
    <x:xf numFmtId="0" fontId="17" fillId="11" borderId="7" xfId="0" applyNumberFormat="1" applyFont="1" applyFill="1" applyBorder="1"/>
    <x:xf numFmtId="0" fontId="17" fillId="11" borderId="8" xfId="0" applyNumberFormat="1" applyFont="1" applyFill="1" applyBorder="1"/>
    <x:xf numFmtId="0" fontId="17" fillId="11" borderId="9" xfId="0" applyNumberFormat="1" applyFont="1" applyFill="1" applyBorder="1"/>
    <x:xf numFmtId="0" fontId="17" fillId="11" borderId="10" xfId="0" applyNumberFormat="1" applyFont="1" applyFill="1" applyBorder="1"/>
    <x:xf numFmtId="0" fontId="17" fillId="11" borderId="11" xfId="0" applyNumberFormat="1" applyFont="1" applyFill="1" applyBorder="1"/>
    <x:xf numFmtId="0" fontId="17" fillId="11" borderId="12" xfId="0" applyNumberFormat="1" applyFont="1" applyFill="1" applyBorder="1"/>
    <x:xf numFmtId="0" fontId="17" fillId="11" borderId="5" xfId="0" applyNumberFormat="1" applyFont="1" applyFill="1" applyBorder="1" applyAlignment="1">
      <x:alignment horizontal="center"/>
    </x:xf>
    <x:xf numFmtId="0" fontId="17" fillId="11" borderId="6" xfId="0" applyNumberFormat="1" applyFont="1" applyFill="1" applyBorder="1" applyAlignment="1">
      <x:alignment horizontal="center"/>
    </x:xf>
    <x:xf numFmtId="0" fontId="17" fillId="11" borderId="7" xfId="0" applyNumberFormat="1" applyFont="1" applyFill="1" applyBorder="1" applyAlignment="1">
      <x:alignment horizontal="center"/>
    </x:xf>
    <x:xf numFmtId="0" fontId="17" fillId="11" borderId="8" xfId="0" applyNumberFormat="1" applyFont="1" applyFill="1" applyBorder="1" applyAlignment="1">
      <x:alignment horizontal="center"/>
    </x:xf>
    <x:xf numFmtId="0" fontId="17" fillId="11" borderId="0" xfId="0" applyNumberFormat="1" applyFont="1" applyFill="1" applyBorder="1" applyAlignment="1">
      <x:alignment horizontal="center"/>
    </x:xf>
    <x:xf numFmtId="0" fontId="17" fillId="11" borderId="9" xfId="0" applyNumberFormat="1" applyFont="1" applyFill="1" applyBorder="1" applyAlignment="1">
      <x:alignment horizontal="center"/>
    </x:xf>
    <x:xf numFmtId="0" fontId="17" fillId="11" borderId="10" xfId="0" applyNumberFormat="1" applyFont="1" applyFill="1" applyBorder="1" applyAlignment="1">
      <x:alignment horizontal="center"/>
    </x:xf>
    <x:xf numFmtId="0" fontId="17" fillId="11" borderId="11" xfId="0" applyNumberFormat="1" applyFont="1" applyFill="1" applyBorder="1" applyAlignment="1">
      <x:alignment horizontal="center"/>
    </x:xf>
    <x:xf numFmtId="0" fontId="17" fillId="11" borderId="12" xfId="0" applyNumberFormat="1" applyFont="1" applyFill="1" applyBorder="1" applyAlignment="1">
      <x:alignment horizontal="center"/>
    </x:xf>
    <x:xf numFmtId="0" fontId="17" fillId="11" borderId="5" xfId="0" applyNumberFormat="1" applyFont="1" applyFill="1" applyBorder="1" applyAlignment="1">
      <x:alignment horizontal="center" vertical="center"/>
    </x:xf>
    <x:xf numFmtId="0" fontId="17" fillId="11" borderId="6" xfId="0" applyNumberFormat="1" applyFont="1" applyFill="1" applyBorder="1" applyAlignment="1">
      <x:alignment horizontal="center" vertical="center"/>
    </x:xf>
    <x:xf numFmtId="0" fontId="17" fillId="11" borderId="7" xfId="0" applyNumberFormat="1" applyFont="1" applyFill="1" applyBorder="1" applyAlignment="1">
      <x:alignment horizontal="center" vertical="center"/>
    </x:xf>
    <x:xf numFmtId="0" fontId="17" fillId="11" borderId="8" xfId="0" applyNumberFormat="1" applyFont="1" applyFill="1" applyBorder="1" applyAlignment="1">
      <x:alignment horizontal="center" vertical="center"/>
    </x:xf>
    <x:xf numFmtId="0" fontId="17" fillId="11" borderId="0" xfId="0" applyNumberFormat="1" applyFont="1" applyFill="1" applyBorder="1" applyAlignment="1">
      <x:alignment horizontal="center" vertical="center"/>
    </x:xf>
    <x:xf numFmtId="0" fontId="17" fillId="11" borderId="9" xfId="0" applyNumberFormat="1" applyFont="1" applyFill="1" applyBorder="1" applyAlignment="1">
      <x:alignment horizontal="center" vertical="center"/>
    </x:xf>
    <x:xf numFmtId="0" fontId="17" fillId="11" borderId="10" xfId="0" applyNumberFormat="1" applyFont="1" applyFill="1" applyBorder="1" applyAlignment="1">
      <x:alignment horizontal="center" vertical="center"/>
    </x:xf>
    <x:xf numFmtId="0" fontId="17" fillId="11" borderId="11" xfId="0" applyNumberFormat="1" applyFont="1" applyFill="1" applyBorder="1" applyAlignment="1">
      <x:alignment horizontal="center" vertical="center"/>
    </x:xf>
    <x:xf numFmtId="0" fontId="17" fillId="11" borderId="12" xfId="0" applyNumberFormat="1" applyFont="1" applyFill="1" applyBorder="1" applyAlignment="1">
      <x:alignment horizontal="center" vertical="center"/>
    </x:xf>
    <x:xf numFmtId="0" fontId="8" fillId="7" borderId="0" xfId="0" applyNumberFormat="1" applyFont="1" applyFill="1" applyBorder="1"/>
    <x:xf numFmtId="0" fontId="8" fillId="7" borderId="2" xfId="0" applyNumberFormat="1" applyFont="1" applyFill="1" applyBorder="1"/>
    <x:xf numFmtId="0" fontId="8" fillId="7" borderId="3" xfId="0" applyNumberFormat="1" applyFont="1" applyFill="1" applyBorder="1"/>
    <x:xf numFmtId="0" fontId="8" fillId="7" borderId="4" xfId="0" applyNumberFormat="1" applyFont="1" applyFill="1" applyBorder="1"/>
    <x:xf numFmtId="0" fontId="8" fillId="7" borderId="2" xfId="0" applyNumberFormat="1" applyFont="1" applyFill="1" applyBorder="1" applyAlignment="1">
      <x:alignment horizontal="center"/>
    </x:xf>
    <x:xf numFmtId="0" fontId="8" fillId="7" borderId="3" xfId="0" applyNumberFormat="1" applyFont="1" applyFill="1" applyBorder="1" applyAlignment="1">
      <x:alignment horizontal="center"/>
    </x:xf>
    <x:xf numFmtId="0" fontId="8" fillId="7" borderId="4" xfId="0" applyNumberFormat="1" applyFont="1" applyFill="1" applyBorder="1" applyAlignment="1">
      <x:alignment horizontal="center"/>
    </x:xf>
    <x:xf numFmtId="0" fontId="8" fillId="7" borderId="2" xfId="0" applyNumberFormat="1" applyFont="1" applyFill="1" applyBorder="1" applyAlignment="1">
      <x:alignment horizontal="center" vertical="center"/>
    </x:xf>
    <x:xf numFmtId="0" fontId="8" fillId="7" borderId="3" xfId="0" applyNumberFormat="1" applyFont="1" applyFill="1" applyBorder="1" applyAlignment="1">
      <x:alignment horizontal="center" vertical="center"/>
    </x:xf>
    <x:xf numFmtId="0" fontId="8" fillId="7" borderId="4" xfId="0" applyNumberFormat="1" applyFont="1" applyFill="1" applyBorder="1" applyAlignment="1">
      <x:alignment horizontal="center" vertical="center"/>
    </x:xf>
    <x:xf numFmtId="0" fontId="9" fillId="7" borderId="0" xfId="0" applyNumberFormat="1" applyFont="1" applyFill="1" applyBorder="1"/>
    <x:xf numFmtId="0" fontId="9" fillId="7" borderId="5" xfId="0" applyNumberFormat="1" applyFont="1" applyFill="1" applyBorder="1"/>
    <x:xf numFmtId="0" fontId="9" fillId="7" borderId="6" xfId="0" applyNumberFormat="1" applyFont="1" applyFill="1" applyBorder="1"/>
    <x:xf numFmtId="0" fontId="9" fillId="7" borderId="7" xfId="0" applyNumberFormat="1" applyFont="1" applyFill="1" applyBorder="1"/>
    <x:xf numFmtId="0" fontId="9" fillId="7" borderId="8" xfId="0" applyNumberFormat="1" applyFont="1" applyFill="1" applyBorder="1"/>
    <x:xf numFmtId="0" fontId="9" fillId="7" borderId="9" xfId="0" applyNumberFormat="1" applyFont="1" applyFill="1" applyBorder="1"/>
    <x:xf numFmtId="0" fontId="9" fillId="7" borderId="10" xfId="0" applyNumberFormat="1" applyFont="1" applyFill="1" applyBorder="1"/>
    <x:xf numFmtId="0" fontId="9" fillId="7" borderId="11" xfId="0" applyNumberFormat="1" applyFont="1" applyFill="1" applyBorder="1"/>
    <x:xf numFmtId="0" fontId="9" fillId="7" borderId="12" xfId="0" applyNumberFormat="1" applyFont="1" applyFill="1" applyBorder="1"/>
    <x:xf numFmtId="0" fontId="9" fillId="7" borderId="5" xfId="0" applyNumberFormat="1" applyFont="1" applyFill="1" applyBorder="1" applyAlignment="1">
      <x:alignment horizontal="center"/>
    </x:xf>
    <x:xf numFmtId="0" fontId="9" fillId="7" borderId="6" xfId="0" applyNumberFormat="1" applyFont="1" applyFill="1" applyBorder="1" applyAlignment="1">
      <x:alignment horizontal="center"/>
    </x:xf>
    <x:xf numFmtId="0" fontId="9" fillId="7" borderId="7" xfId="0" applyNumberFormat="1" applyFont="1" applyFill="1" applyBorder="1" applyAlignment="1">
      <x:alignment horizontal="center"/>
    </x:xf>
    <x:xf numFmtId="0" fontId="9" fillId="7" borderId="8" xfId="0" applyNumberFormat="1" applyFont="1" applyFill="1" applyBorder="1" applyAlignment="1">
      <x:alignment horizontal="center"/>
    </x:xf>
    <x:xf numFmtId="0" fontId="9" fillId="7" borderId="0" xfId="0" applyNumberFormat="1" applyFont="1" applyFill="1" applyBorder="1" applyAlignment="1">
      <x:alignment horizontal="center"/>
    </x:xf>
    <x:xf numFmtId="0" fontId="9" fillId="7" borderId="9" xfId="0" applyNumberFormat="1" applyFont="1" applyFill="1" applyBorder="1" applyAlignment="1">
      <x:alignment horizontal="center"/>
    </x:xf>
    <x:xf numFmtId="0" fontId="9" fillId="7" borderId="10" xfId="0" applyNumberFormat="1" applyFont="1" applyFill="1" applyBorder="1" applyAlignment="1">
      <x:alignment horizontal="center"/>
    </x:xf>
    <x:xf numFmtId="0" fontId="9" fillId="7" borderId="11" xfId="0" applyNumberFormat="1" applyFont="1" applyFill="1" applyBorder="1" applyAlignment="1">
      <x:alignment horizontal="center"/>
    </x:xf>
    <x:xf numFmtId="0" fontId="9" fillId="7" borderId="12" xfId="0" applyNumberFormat="1" applyFont="1" applyFill="1" applyBorder="1" applyAlignment="1">
      <x:alignment horizontal="center"/>
    </x:xf>
    <x:xf numFmtId="0" fontId="9" fillId="7" borderId="5" xfId="0" applyNumberFormat="1" applyFont="1" applyFill="1" applyBorder="1" applyAlignment="1">
      <x:alignment horizontal="center" vertical="center"/>
    </x:xf>
    <x:xf numFmtId="0" fontId="9" fillId="7" borderId="6" xfId="0" applyNumberFormat="1" applyFont="1" applyFill="1" applyBorder="1" applyAlignment="1">
      <x:alignment horizontal="center" vertical="center"/>
    </x:xf>
    <x:xf numFmtId="0" fontId="9" fillId="7" borderId="7" xfId="0" applyNumberFormat="1" applyFont="1" applyFill="1" applyBorder="1" applyAlignment="1">
      <x:alignment horizontal="center" vertical="center"/>
    </x:xf>
    <x:xf numFmtId="0" fontId="9" fillId="7" borderId="8" xfId="0" applyNumberFormat="1" applyFont="1" applyFill="1" applyBorder="1" applyAlignment="1">
      <x:alignment horizontal="center" vertical="center"/>
    </x:xf>
    <x:xf numFmtId="0" fontId="9" fillId="7" borderId="0" xfId="0" applyNumberFormat="1" applyFont="1" applyFill="1" applyBorder="1" applyAlignment="1">
      <x:alignment horizontal="center" vertical="center"/>
    </x:xf>
    <x:xf numFmtId="0" fontId="9" fillId="7" borderId="9" xfId="0" applyNumberFormat="1" applyFont="1" applyFill="1" applyBorder="1" applyAlignment="1">
      <x:alignment horizontal="center" vertical="center"/>
    </x:xf>
    <x:xf numFmtId="0" fontId="9" fillId="7" borderId="10" xfId="0" applyNumberFormat="1" applyFont="1" applyFill="1" applyBorder="1" applyAlignment="1">
      <x:alignment horizontal="center" vertical="center"/>
    </x:xf>
    <x:xf numFmtId="0" fontId="9" fillId="7" borderId="11" xfId="0" applyNumberFormat="1" applyFont="1" applyFill="1" applyBorder="1" applyAlignment="1">
      <x:alignment horizontal="center" vertical="center"/>
    </x:xf>
    <x:xf numFmtId="0" fontId="9" fillId="7" borderId="12" xfId="0" applyNumberFormat="1" applyFont="1" applyFill="1" applyBorder="1" applyAlignment="1">
      <x:alignment horizontal="center" vertical="center"/>
    </x:xf>
    <x:xf numFmtId="205" fontId="9" fillId="7" borderId="5" xfId="0" applyNumberFormat="1" applyFont="1" applyFill="1" applyBorder="1" applyAlignment="1">
      <x:alignment horizontal="center" vertical="center"/>
    </x:xf>
    <x:xf numFmtId="0" fontId="18" fillId="2" borderId="0" xfId="0" applyNumberFormat="1" applyFont="1" applyFill="1" applyBorder="1"/>
    <x:xf numFmtId="0" fontId="18" fillId="2" borderId="0" xfId="0" applyNumberFormat="1" applyFont="1" applyFill="1" applyBorder="1" applyAlignment="1">
      <x:alignment vertical="center"/>
    </x:xf>
    <x:xf numFmtId="0" fontId="8" fillId="3" borderId="5" xfId="0" applyNumberFormat="1" applyFont="1" applyFill="1" applyBorder="1"/>
    <x:xf numFmtId="0" fontId="8" fillId="3" borderId="6" xfId="0" applyNumberFormat="1" applyFont="1" applyFill="1" applyBorder="1"/>
    <x:xf numFmtId="0" fontId="8" fillId="3" borderId="7" xfId="0" applyNumberFormat="1" applyFont="1" applyFill="1" applyBorder="1"/>
    <x:xf numFmtId="0" fontId="8" fillId="3" borderId="10" xfId="0" applyNumberFormat="1" applyFont="1" applyFill="1" applyBorder="1"/>
    <x:xf numFmtId="0" fontId="8" fillId="3" borderId="11" xfId="0" applyNumberFormat="1" applyFont="1" applyFill="1" applyBorder="1"/>
    <x:xf numFmtId="0" fontId="8" fillId="3" borderId="12" xfId="0" applyNumberFormat="1" applyFont="1" applyFill="1" applyBorder="1"/>
    <x:xf numFmtId="0" fontId="8" fillId="3" borderId="5" xfId="0" applyNumberFormat="1" applyFont="1" applyFill="1" applyBorder="1" applyAlignment="1">
      <x:alignment wrapText="1"/>
    </x:xf>
    <x:xf numFmtId="0" fontId="8" fillId="3" borderId="6" xfId="0" applyNumberFormat="1" applyFont="1" applyFill="1" applyBorder="1" applyAlignment="1">
      <x:alignment wrapText="1"/>
    </x:xf>
    <x:xf numFmtId="0" fontId="8" fillId="3" borderId="7" xfId="0" applyNumberFormat="1" applyFont="1" applyFill="1" applyBorder="1" applyAlignment="1">
      <x:alignment wrapText="1"/>
    </x:xf>
    <x:xf numFmtId="0" fontId="8" fillId="3" borderId="10" xfId="0" applyNumberFormat="1" applyFont="1" applyFill="1" applyBorder="1" applyAlignment="1">
      <x:alignment wrapText="1"/>
    </x:xf>
    <x:xf numFmtId="0" fontId="8" fillId="3" borderId="11" xfId="0" applyNumberFormat="1" applyFont="1" applyFill="1" applyBorder="1" applyAlignment="1">
      <x:alignment wrapText="1"/>
    </x:xf>
    <x:xf numFmtId="0" fontId="8" fillId="3" borderId="12" xfId="0" applyNumberFormat="1" applyFont="1" applyFill="1" applyBorder="1" applyAlignment="1">
      <x:alignment wrapText="1"/>
    </x:xf>
    <x:xf numFmtId="0" fontId="8" fillId="3" borderId="5" xfId="0" applyNumberFormat="1" applyFont="1" applyFill="1" applyBorder="1" applyAlignment="1">
      <x:alignment vertical="center" wrapText="1"/>
    </x:xf>
    <x:xf numFmtId="0" fontId="8" fillId="3" borderId="6" xfId="0" applyNumberFormat="1" applyFont="1" applyFill="1" applyBorder="1" applyAlignment="1">
      <x:alignment vertical="center" wrapText="1"/>
    </x:xf>
    <x:xf numFmtId="0" fontId="8" fillId="3" borderId="7" xfId="0" applyNumberFormat="1" applyFont="1" applyFill="1" applyBorder="1" applyAlignment="1">
      <x:alignment vertical="center" wrapText="1"/>
    </x:xf>
    <x:xf numFmtId="0" fontId="8" fillId="3" borderId="10" xfId="0" applyNumberFormat="1" applyFont="1" applyFill="1" applyBorder="1" applyAlignment="1">
      <x:alignment vertical="center" wrapText="1"/>
    </x:xf>
    <x:xf numFmtId="0" fontId="8" fillId="3" borderId="11" xfId="0" applyNumberFormat="1" applyFont="1" applyFill="1" applyBorder="1" applyAlignment="1">
      <x:alignment vertical="center" wrapText="1"/>
    </x:xf>
    <x:xf numFmtId="0" fontId="8" fillId="3" borderId="12" xfId="0" applyNumberFormat="1" applyFont="1" applyFill="1" applyBorder="1" applyAlignment="1">
      <x:alignment vertical="center" wrapText="1"/>
    </x:xf>
    <x:xf numFmtId="0" fontId="19" fillId="2" borderId="0" xfId="0" applyNumberFormat="1" applyFont="1" applyFill="1" applyBorder="1"/>
    <x:xf numFmtId="0" fontId="19" fillId="2" borderId="0" xfId="0" applyNumberFormat="1" applyFont="1" applyFill="1" applyBorder="1" applyAlignment="1">
      <x:alignment vertical="center"/>
    </x:xf>
    <x:xf numFmtId="0" fontId="18" fillId="4" borderId="0" xfId="0" applyNumberFormat="1" applyFont="1" applyFill="1" applyBorder="1"/>
    <x:xf numFmtId="0" fontId="20" fillId="8" borderId="0" xfId="0" applyNumberFormat="1" applyFont="1" applyFill="1" applyBorder="1"/>
    <x:xf numFmtId="0" fontId="20" fillId="8" borderId="1" xfId="0" applyNumberFormat="1" applyFont="1" applyFill="1" applyBorder="1"/>
    <x:xf numFmtId="0" fontId="20" fillId="8" borderId="1" xfId="0" applyNumberFormat="1" applyFont="1" applyFill="1" applyBorder="1" applyAlignment="1">
      <x:alignment horizontal="center"/>
    </x:xf>
    <x:xf numFmtId="0" fontId="20" fillId="8" borderId="1" xfId="0" applyNumberFormat="1" applyFont="1" applyFill="1" applyBorder="1" applyAlignment="1">
      <x:alignment horizontal="center" vertical="center"/>
    </x:xf>
    <x:xf numFmtId="0" fontId="0" fillId="12" borderId="0" xfId="0" applyNumberFormat="1" applyFont="1" applyFill="1" applyBorder="1"/>
    <x:xf numFmtId="0" fontId="21" fillId="12" borderId="0" xfId="0" applyNumberFormat="1" applyFont="1" applyFill="1" applyBorder="1"/>
    <x:xf numFmtId="0" fontId="21" fillId="12" borderId="1" xfId="0" applyNumberFormat="1" applyFont="1" applyFill="1" applyBorder="1"/>
    <x:xf numFmtId="0" fontId="21" fillId="12" borderId="1" xfId="0" applyNumberFormat="1" applyFont="1" applyFill="1" applyBorder="1" applyAlignment="1">
      <x:alignment wrapText="1"/>
    </x:xf>
    <x:xf numFmtId="0" fontId="21" fillId="12" borderId="1" xfId="0" applyNumberFormat="1" applyFont="1" applyFill="1" applyBorder="1" applyAlignment="1">
      <x:alignment vertical="center" wrapText="1"/>
    </x:xf>
    <x:xf numFmtId="0" fontId="21" fillId="7" borderId="0" xfId="0" applyNumberFormat="1" applyFont="1" applyFill="1" applyBorder="1"/>
    <x:xf numFmtId="0" fontId="21" fillId="7" borderId="1" xfId="0" applyNumberFormat="1" applyFont="1" applyFill="1" applyBorder="1"/>
    <x:xf numFmtId="0" fontId="21" fillId="7" borderId="1" xfId="0" applyNumberFormat="1" applyFont="1" applyFill="1" applyBorder="1" applyAlignment="1">
      <x:alignment wrapText="1"/>
    </x:xf>
    <x:xf numFmtId="0" fontId="21" fillId="7" borderId="1" xfId="0" applyNumberFormat="1" applyFont="1" applyFill="1" applyBorder="1" applyAlignment="1">
      <x:alignment vertical="center" wrapText="1"/>
    </x:xf>
    <x:xf numFmtId="0" fontId="0" fillId="13" borderId="0" xfId="0" applyNumberFormat="1" applyFont="1" applyFill="1" applyBorder="1"/>
    <x:xf numFmtId="0" fontId="18" fillId="13" borderId="0" xfId="0" applyNumberFormat="1" applyFont="1" applyFill="1" applyBorder="1"/>
    <x:xf numFmtId="0" fontId="21" fillId="9" borderId="0" xfId="0" applyNumberFormat="1" applyFont="1" applyFill="1" applyBorder="1"/>
    <x:xf numFmtId="0" fontId="21" fillId="9" borderId="5" xfId="0" applyNumberFormat="1" applyFont="1" applyFill="1" applyBorder="1"/>
    <x:xf numFmtId="0" fontId="21" fillId="9" borderId="6" xfId="0" applyNumberFormat="1" applyFont="1" applyFill="1" applyBorder="1"/>
    <x:xf numFmtId="0" fontId="21" fillId="9" borderId="7" xfId="0" applyNumberFormat="1" applyFont="1" applyFill="1" applyBorder="1"/>
    <x:xf numFmtId="0" fontId="21" fillId="9" borderId="8" xfId="0" applyNumberFormat="1" applyFont="1" applyFill="1" applyBorder="1"/>
    <x:xf numFmtId="0" fontId="21" fillId="9" borderId="9" xfId="0" applyNumberFormat="1" applyFont="1" applyFill="1" applyBorder="1"/>
    <x:xf numFmtId="0" fontId="21" fillId="9" borderId="10" xfId="0" applyNumberFormat="1" applyFont="1" applyFill="1" applyBorder="1"/>
    <x:xf numFmtId="0" fontId="21" fillId="9" borderId="11" xfId="0" applyNumberFormat="1" applyFont="1" applyFill="1" applyBorder="1"/>
    <x:xf numFmtId="0" fontId="21" fillId="9" borderId="12" xfId="0" applyNumberFormat="1" applyFont="1" applyFill="1" applyBorder="1"/>
    <x:xf numFmtId="0" fontId="21" fillId="9" borderId="5" xfId="0" applyNumberFormat="1" applyFont="1" applyFill="1" applyBorder="1" applyAlignment="1">
      <x:alignment wrapText="1"/>
    </x:xf>
    <x:xf numFmtId="0" fontId="21" fillId="9" borderId="6" xfId="0" applyNumberFormat="1" applyFont="1" applyFill="1" applyBorder="1" applyAlignment="1">
      <x:alignment wrapText="1"/>
    </x:xf>
    <x:xf numFmtId="0" fontId="21" fillId="9" borderId="7" xfId="0" applyNumberFormat="1" applyFont="1" applyFill="1" applyBorder="1" applyAlignment="1">
      <x:alignment wrapText="1"/>
    </x:xf>
    <x:xf numFmtId="0" fontId="21" fillId="9" borderId="8" xfId="0" applyNumberFormat="1" applyFont="1" applyFill="1" applyBorder="1" applyAlignment="1">
      <x:alignment wrapText="1"/>
    </x:xf>
    <x:xf numFmtId="0" fontId="21" fillId="9" borderId="0" xfId="0" applyNumberFormat="1" applyFont="1" applyFill="1" applyBorder="1" applyAlignment="1">
      <x:alignment wrapText="1"/>
    </x:xf>
    <x:xf numFmtId="0" fontId="21" fillId="9" borderId="9" xfId="0" applyNumberFormat="1" applyFont="1" applyFill="1" applyBorder="1" applyAlignment="1">
      <x:alignment wrapText="1"/>
    </x:xf>
    <x:xf numFmtId="0" fontId="21" fillId="9" borderId="10" xfId="0" applyNumberFormat="1" applyFont="1" applyFill="1" applyBorder="1" applyAlignment="1">
      <x:alignment wrapText="1"/>
    </x:xf>
    <x:xf numFmtId="0" fontId="21" fillId="9" borderId="11" xfId="0" applyNumberFormat="1" applyFont="1" applyFill="1" applyBorder="1" applyAlignment="1">
      <x:alignment wrapText="1"/>
    </x:xf>
    <x:xf numFmtId="0" fontId="21" fillId="9" borderId="12" xfId="0" applyNumberFormat="1" applyFont="1" applyFill="1" applyBorder="1" applyAlignment="1">
      <x:alignment wrapText="1"/>
    </x:xf>
    <x:xf numFmtId="0" fontId="21" fillId="9" borderId="5" xfId="0" applyNumberFormat="1" applyFont="1" applyFill="1" applyBorder="1" applyAlignment="1">
      <x:alignment vertical="center" wrapText="1"/>
    </x:xf>
    <x:xf numFmtId="0" fontId="21" fillId="9" borderId="6" xfId="0" applyNumberFormat="1" applyFont="1" applyFill="1" applyBorder="1" applyAlignment="1">
      <x:alignment vertical="center" wrapText="1"/>
    </x:xf>
    <x:xf numFmtId="0" fontId="21" fillId="9" borderId="7" xfId="0" applyNumberFormat="1" applyFont="1" applyFill="1" applyBorder="1" applyAlignment="1">
      <x:alignment vertical="center" wrapText="1"/>
    </x:xf>
    <x:xf numFmtId="0" fontId="21" fillId="9" borderId="8" xfId="0" applyNumberFormat="1" applyFont="1" applyFill="1" applyBorder="1" applyAlignment="1">
      <x:alignment vertical="center" wrapText="1"/>
    </x:xf>
    <x:xf numFmtId="0" fontId="21" fillId="9" borderId="0" xfId="0" applyNumberFormat="1" applyFont="1" applyFill="1" applyBorder="1" applyAlignment="1">
      <x:alignment vertical="center" wrapText="1"/>
    </x:xf>
    <x:xf numFmtId="0" fontId="21" fillId="9" borderId="9" xfId="0" applyNumberFormat="1" applyFont="1" applyFill="1" applyBorder="1" applyAlignment="1">
      <x:alignment vertical="center" wrapText="1"/>
    </x:xf>
    <x:xf numFmtId="0" fontId="21" fillId="9" borderId="10" xfId="0" applyNumberFormat="1" applyFont="1" applyFill="1" applyBorder="1" applyAlignment="1">
      <x:alignment vertical="center" wrapText="1"/>
    </x:xf>
    <x:xf numFmtId="0" fontId="21" fillId="9" borderId="11" xfId="0" applyNumberFormat="1" applyFont="1" applyFill="1" applyBorder="1" applyAlignment="1">
      <x:alignment vertical="center" wrapText="1"/>
    </x:xf>
    <x:xf numFmtId="0" fontId="21" fillId="9" borderId="12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5">
    <x:dxf>
      <x:font>
        <x:b/>
        <x:color rgb="FFB42318"/>
      </x:font>
      <x:fill>
        <x:patternFill patternType="solid">
          <x:bgColor rgb="FFFDE8E7"/>
        </x:patternFill>
      </x:fill>
    </x:dxf>
    <x:dxf>
      <x:font>
        <x:b/>
        <x:color rgb="FF18794E"/>
      </x:font>
      <x:fill>
        <x:patternFill patternType="solid">
          <x:bgColor rgb="FFE7F6EC"/>
        </x:patternFill>
      </x:fill>
    </x:dxf>
    <x:dxf>
      <x:font>
        <x:b/>
        <x:color rgb="FFB42318"/>
      </x:font>
      <x:fill>
        <x:patternFill patternType="solid">
          <x:bgColor rgb="FFFDE8E7"/>
        </x:patternFill>
      </x:fill>
    </x:dxf>
    <x:dxf>
      <x:font>
        <x:b/>
        <x:color rgb="FFB42318"/>
      </x:font>
      <x:fill>
        <x:patternFill patternType="solid">
          <x:bgColor rgb="FFFDE8E7"/>
        </x:patternFill>
      </x:fill>
    </x:dxf>
    <x:dxf>
      <x:font>
        <x:b/>
        <x:color rgb="FF18794E"/>
      </x:font>
      <x:fill>
        <x:patternFill patternType="solid">
          <x:bgColor rgb="FFE7F6EC"/>
        </x:patternFill>
      </x:fill>
    </x:dxf>
    <x:dxf>
      <x:font>
        <x:b/>
        <x:color rgb="FFB42318"/>
      </x:font>
      <x:fill>
        <x:patternFill patternType="solid">
          <x:bgColor rgb="FFFDE8E7"/>
        </x:patternFill>
      </x:fill>
    </x:dxf>
    <x:dxf>
      <x:font>
        <x:b/>
        <x:color rgb="FFB42318"/>
      </x:font>
      <x:fill>
        <x:patternFill patternType="solid">
          <x:bgColor rgb="FFFDE8E7"/>
        </x:patternFill>
      </x:fill>
    </x:dxf>
    <x:dxf>
      <x:font>
        <x:b/>
        <x:color rgb="FF9A6700"/>
      </x:font>
      <x:fill>
        <x:patternFill patternType="solid">
          <x:bgColor rgb="FFFFF2CC"/>
        </x:patternFill>
      </x:fill>
    </x:dxf>
    <x:dxf>
      <x:font>
        <x:b/>
        <x:color rgb="FF18794E"/>
      </x:font>
      <x:fill>
        <x:patternFill patternType="solid">
          <x:bgColor rgb="FFE7F6EC"/>
        </x:patternFill>
      </x:fill>
    </x:dxf>
    <x:dxf>
      <x:font>
        <x:b/>
        <x:color rgb="FFB42318"/>
      </x:font>
      <x:fill>
        <x:patternFill patternType="solid">
          <x:bgColor rgb="FFFDE8E7"/>
        </x:patternFill>
      </x:fill>
    </x:dxf>
    <x:dxf>
      <x:font>
        <x:b/>
        <x:color rgb="FF18794E"/>
      </x:font>
      <x:fill>
        <x:patternFill patternType="solid">
          <x:bgColor rgb="FFE7F6EC"/>
        </x:patternFill>
      </x:fill>
    </x:dxf>
    <x:dxf>
      <x:font>
        <x:b/>
        <x:color rgb="FF18794E"/>
      </x:font>
      <x:fill>
        <x:patternFill patternType="solid">
          <x:bgColor rgb="FFE7F6EC"/>
        </x:patternFill>
      </x:fill>
    </x:dxf>
    <x:dxf>
      <x:font>
        <x:b/>
        <x:color rgb="FFB42318"/>
      </x:font>
      <x:fill>
        <x:patternFill patternType="solid">
          <x:bgColor rgb="FFFDE8E7"/>
        </x:patternFill>
      </x:fill>
    </x:dxf>
    <x:dxf>
      <x:font>
        <x:b/>
        <x:color rgb="FF9A6700"/>
      </x:font>
      <x:fill>
        <x:patternFill patternType="solid">
          <x:bgColor rgb="FFFFF2CC"/>
        </x:patternFill>
      </x:fill>
    </x:dxf>
    <x:dxf>
      <x:font>
        <x:b/>
        <x:color rgb="FF18794E"/>
      </x:font>
      <x:fill>
        <x:patternFill patternType="solid">
          <x:bgColor rgb="FFE7F6E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6ce213b024b12" /><Relationship Type="http://schemas.openxmlformats.org/officeDocument/2006/relationships/theme" Target="/xl/theme/theme1.xml" Id="Ra8ac28c051714851" /><Relationship Type="http://schemas.openxmlformats.org/officeDocument/2006/relationships/sheetMetadata" Target="/xl/metadata1.xml" Id="R1af672f902894e32" /><Relationship Type="http://schemas.openxmlformats.org/officeDocument/2006/relationships/sharedStrings" Target="/xl/sharedStrings.xml" Id="R9f474c1667bc42bb" /><Relationship Type="http://schemas.openxmlformats.org/officeDocument/2006/relationships/worksheet" Target="/xl/worksheets/sheet1.xml" Id="Rc801bae57501491e" /><Relationship Type="http://schemas.openxmlformats.org/officeDocument/2006/relationships/worksheet" Target="/xl/worksheets/sheet2.xml" Id="R75829bb2ef794d44" /><Relationship Type="http://schemas.openxmlformats.org/officeDocument/2006/relationships/worksheet" Target="/xl/worksheets/sheet3.xml" Id="R93a572dd41c244cf" /><Relationship Type="http://schemas.openxmlformats.org/officeDocument/2006/relationships/worksheet" Target="/xl/worksheets/sheet4.xml" Id="Rb29ea99927074e21" /><Relationship Type="http://schemas.openxmlformats.org/officeDocument/2006/relationships/worksheet" Target="/xl/worksheets/sheet5.xml" Id="R0c39d58d1ea040e0" /><Relationship Type="http://schemas.openxmlformats.org/officeDocument/2006/relationships/worksheet" Target="/xl/worksheets/sheet6.xml" Id="R2dcb5ee0c55e442f" /><Relationship Type="http://schemas.openxmlformats.org/officeDocument/2006/relationships/worksheet" Target="/xl/worksheets/sheet7.xml" Id="R37e345b775b8489c" /></Relationships>
</file>

<file path=xl/tables/table1.xml><?xml version="1.0" encoding="utf-8"?>
<x:table xmlns:x="http://schemas.openxmlformats.org/spreadsheetml/2006/main" id="1" name="OldMasterTable" displayName="OldMasterTable" ref="A4:I32" headerRowCount="1" totalsRowCount="0" totalsRowShown="0">
  <x:autoFilter ref="A4:I32"/>
  <x:tableColumns count="9">
    <x:tableColumn id="1" name="Eigene SKU"/>
    <x:tableColumn id="2" name="Lieferanten-SKU"/>
    <x:tableColumn id="3" name="EAN"/>
    <x:tableColumn id="4" name="Interne Artikelbezeichnung"/>
    <x:tableColumn id="5" name="Gebindemenge"/>
    <x:tableColumn id="6" name="Einheit"/>
    <x:tableColumn id="7" name="EK alt EUR"/>
    <x:tableColumn id="8" name="VK netto EUR"/>
    <x:tableColumn id="9" name="Lieferant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SupplierNewTable" displayName="SupplierNewTable" ref="A4:J34" headerRowCount="1" totalsRowCount="0" totalsRowShown="0">
  <x:autoFilter ref="A4:J34"/>
  <x:tableColumns count="10">
    <x:tableColumn id="1" name="Listenzeile"/>
    <x:tableColumn id="2" name="Lieferanten-SKU"/>
    <x:tableColumn id="3" name="EAN"/>
    <x:tableColumn id="4" name="Lieferantenbezeichnung"/>
    <x:tableColumn id="5" name="Gebinde neu"/>
    <x:tableColumn id="6" name="Einheit"/>
    <x:tableColumn id="7" name="EK neu EUR"/>
    <x:tableColumn id="8" name="Gültig ab"/>
    <x:tableColumn id="9" name="Lieferant"/>
    <x:tableColumn id="10" name="Quellzeile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MatchingTable" displayName="MatchingTable" ref="A4:J35" headerRowCount="1" totalsRowCount="0" totalsRowShown="0">
  <x:autoFilter ref="A4:J35"/>
  <x:tableColumns count="10">
    <x:tableColumn id="1" name="Listenzeile"/>
    <x:tableColumn id="2" name="Lieferanten-SKU"/>
    <x:tableColumn id="3" name="EAN"/>
    <x:tableColumn id="4" name="Lieferantenbezeichnung"/>
    <x:tableColumn id="5" name="Match-Methode"/>
    <x:tableColumn id="6" name="Sicherheit"/>
    <x:tableColumn id="7" name="Eigene SKU"/>
    <x:tableColumn id="8" name="Dublette"/>
    <x:tableColumn id="9" name="Matching-Hinweis"/>
    <x:tableColumn id="10" name="Prüfstatus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eltaReportTable" displayName="DeltaReportTable" ref="A4:X35" headerRowCount="1" totalsRowCount="0" totalsRowShown="0">
  <x:autoFilter ref="A4:X35"/>
  <x:tableColumns count="24">
    <x:tableColumn id="1" name="Listenzeile"/>
    <x:tableColumn id="2" name="Risiko"/>
    <x:tableColumn id="3" name="Prüfstatus"/>
    <x:tableColumn id="4" name="Match-Methode"/>
    <x:tableColumn id="5" name="Sicherheit"/>
    <x:tableColumn id="6" name="Eigene SKU"/>
    <x:tableColumn id="7" name="Lieferanten-SKU neu"/>
    <x:tableColumn id="8" name="Artikel"/>
    <x:tableColumn id="9" name="Gebinde alt"/>
    <x:tableColumn id="10" name="Gebinde neu"/>
    <x:tableColumn id="11" name="Einheit alt"/>
    <x:tableColumn id="12" name="Einheit neu"/>
    <x:tableColumn id="13" name="EK alt EUR"/>
    <x:tableColumn id="14" name="EK neu EUR"/>
    <x:tableColumn id="15" name="Delta EUR"/>
    <x:tableColumn id="16" name="Delta %"/>
    <x:tableColumn id="17" name="VK netto EUR"/>
    <x:tableColumn id="18" name="Marge alt"/>
    <x:tableColumn id="19" name="Marge neu"/>
    <x:tableColumn id="20" name="Margenverlust"/>
    <x:tableColumn id="21" name="Gebinde-/Einheitenhinweis"/>
    <x:tableColumn id="22" name="Dublette"/>
    <x:tableColumn id="23" name="Importfähig"/>
    <x:tableColumn id="24" name="Empfohlene Ak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0f1d0795a55c4fa4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85074cdce60d42a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a483d065619c4dcf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12cb768ad2314ef8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24" hidden="0" customWidth="1"/>
    <x:col min="2" max="2" width="36" hidden="0" customWidth="1"/>
    <x:col min="3" max="3" width="21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8" hidden="0" customWidth="1"/>
    <x:col min="10" max="10" width="21" hidden="0" customWidth="1"/>
    <x:col min="11" max="11" width="12" hidden="0" customWidth="1"/>
  </x:cols>
  <x:sheetData>
    <x:row r="1" ht="28" customHeight="1">
      <x:c r="A1" s="30" t="str">
        <x:v>MargeFlux — Preislisten- und Margenprüfung</x:v>
      </x:c>
      <x:c r="B1" s="30"/>
      <x:c r="C1" s="30"/>
      <x:c r="D1" s="30"/>
      <x:c r="E1" s="30"/>
      <x:c r="F1" s="30"/>
      <x:c r="G1" s="30"/>
      <x:c r="H1" s="30"/>
      <x:c r="I1" s="30"/>
      <x:c r="J1" s="30"/>
      <x:c r="K1" s="30"/>
    </x:row>
    <x:row r="2" ht="28" customHeight="1">
      <x:c r="A2" s="30"/>
      <x:c r="B2" s="30"/>
      <x:c r="C2" s="30"/>
      <x:c r="D2" s="30"/>
      <x:c r="E2" s="30"/>
      <x:c r="F2" s="30"/>
      <x:c r="G2" s="30"/>
      <x:c r="H2" s="30"/>
      <x:c r="I2" s="30"/>
      <x:c r="J2" s="30"/>
      <x:c r="K2" s="30"/>
    </x:row>
    <x:row r="3" ht="30" customHeight="1">
      <x:c r="A3" s="33" t="str">
        <x:v>Zeig mir nicht die neue Preisliste. Zeig mir nur, was sich geändert hat und was meine Marge gefährdet.</x:v>
      </x:c>
      <x:c r="B3" s="33"/>
      <x:c r="C3" s="33"/>
      <x:c r="D3" s="33"/>
      <x:c r="E3" s="33"/>
      <x:c r="F3" s="33"/>
      <x:c r="G3" s="33"/>
      <x:c r="H3" s="33"/>
      <x:c r="I3" s="33"/>
      <x:c r="J3" s="33"/>
      <x:c r="K3" s="33"/>
    </x:row>
    <x:row r="4">
      <x:c r="A4" s="37" t="str">
        <x:v>DEMOREPORT · vollständig fiktive Beispieldaten · Stand 10.09.2026</x:v>
      </x:c>
      <x:c r="B4" s="37"/>
      <x:c r="C4" s="37"/>
      <x:c r="D4" s="37"/>
      <x:c r="E4" s="37"/>
      <x:c r="F4" s="37"/>
      <x:c r="G4" s="37"/>
      <x:c r="H4" s="37"/>
      <x:c r="I4" s="37"/>
      <x:c r="J4" s="37"/>
      <x:c r="K4" s="37"/>
    </x:row>
    <x:row r="6">
      <x:c r="A6" s="45" t="str">
        <x:v>LIEFERANTENZEILEN</x:v>
      </x:c>
      <x:c r="B6" s="46"/>
      <x:c r="C6" s="47"/>
      <x:c r="E6" s="83" t="str">
        <x:v>ZUGEORDNET</x:v>
      </x:c>
      <x:c r="F6" s="84"/>
      <x:c r="G6" s="85"/>
      <x:c r="I6" s="121" t="str">
        <x:v>MANUELLE PRÜFUNG</x:v>
      </x:c>
      <x:c r="J6" s="122"/>
      <x:c r="K6" s="123"/>
    </x:row>
    <x:row r="7">
      <x:c r="A7" s="66" t="n">
        <x:f>COUNTA('Supplier_New_List'!$A$5:$A$34)</x:f>
        <x:v>30</x:v>
      </x:c>
      <x:c r="B7" s="67"/>
      <x:c r="C7" s="68"/>
      <x:c r="E7" s="104" t="n">
        <x:f>COUNTA(Matching!$A$5:$A$34)-COUNTIF(Matching!$E$5:$E$34,"Kein Match")</x:f>
        <x:v>28</x:v>
      </x:c>
      <x:c r="F7" s="105"/>
      <x:c r="G7" s="106"/>
      <x:c r="I7" s="142" t="n">
        <x:f>COUNTIF('Delta_Report'!$X$5:$X$35,"Manuelle Prüfung erforderlich")</x:f>
        <x:v>20</x:v>
      </x:c>
      <x:c r="J7" s="143"/>
      <x:c r="K7" s="144"/>
    </x:row>
    <x:row r="8">
      <x:c r="A8" s="69"/>
      <x:c r="B8" s="70"/>
      <x:c r="C8" s="71"/>
      <x:c r="E8" s="107"/>
      <x:c r="F8" s="108"/>
      <x:c r="G8" s="109"/>
      <x:c r="I8" s="145"/>
      <x:c r="J8" s="146"/>
      <x:c r="K8" s="147"/>
    </x:row>
    <x:row r="9">
      <x:c r="A9" s="72"/>
      <x:c r="B9" s="73"/>
      <x:c r="C9" s="74"/>
      <x:c r="E9" s="110"/>
      <x:c r="F9" s="111"/>
      <x:c r="G9" s="112"/>
      <x:c r="I9" s="148"/>
      <x:c r="J9" s="149"/>
      <x:c r="K9" s="150"/>
    </x:row>
    <x:row r="11">
      <x:c r="A11" s="159" t="str">
        <x:v>KRITISCHE RISIKEN</x:v>
      </x:c>
      <x:c r="B11" s="160"/>
      <x:c r="C11" s="161"/>
      <x:c r="E11" s="197" t="str">
        <x:v>IMPORTBEREIT</x:v>
      </x:c>
      <x:c r="F11" s="198"/>
      <x:c r="G11" s="199"/>
      <x:c r="I11" s="234" t="str">
        <x:v>Ø PREISÄNDERUNG</x:v>
      </x:c>
      <x:c r="J11" s="235"/>
      <x:c r="K11" s="236"/>
    </x:row>
    <x:row r="12">
      <x:c r="A12" s="180" t="n">
        <x:f>COUNTIF('Delta_Report'!$B$5:$B$35,"KRITISCH")+COUNTIF('Delta_Report'!$B$5:$B$35,"KRITISCH – FEHLT")+COUNTIF('Delta_Report'!$B$5:$B$35,"KRITISCH – KEIN MATCH")+COUNTIF('Delta_Report'!$B$5:$B$35,"KRITISCH – DUBLETTE")+COUNTIF('Delta_Report'!$B$5:$B$35,"KRITISCH – GEBINDE/EINHEIT")</x:f>
        <x:v>14</x:v>
      </x:c>
      <x:c r="B12" s="181"/>
      <x:c r="C12" s="182"/>
      <x:c r="E12" s="218" t="n">
        <x:f>COUNTIF('Delta_Report'!$W$5:$W$35,"JA")</x:f>
        <x:v>11</x:v>
      </x:c>
      <x:c r="F12" s="219"/>
      <x:c r="G12" s="220"/>
      <x:c r="I12" s="264" t="n">
        <x:f>AVERAGE('Delta_Report'!$P$5:$P$35)</x:f>
        <x:v>0.0649287415924885</x:v>
      </x:c>
      <x:c r="J12" s="256"/>
      <x:c r="K12" s="257"/>
    </x:row>
    <x:row r="13">
      <x:c r="A13" s="183"/>
      <x:c r="B13" s="184"/>
      <x:c r="C13" s="185"/>
      <x:c r="E13" s="221"/>
      <x:c r="F13" s="222"/>
      <x:c r="G13" s="223"/>
      <x:c r="I13" s="258"/>
      <x:c r="J13" s="259"/>
      <x:c r="K13" s="260"/>
    </x:row>
    <x:row r="14">
      <x:c r="A14" s="186"/>
      <x:c r="B14" s="187"/>
      <x:c r="C14" s="188"/>
      <x:c r="E14" s="224"/>
      <x:c r="F14" s="225"/>
      <x:c r="G14" s="226"/>
      <x:c r="I14" s="261"/>
      <x:c r="J14" s="262"/>
      <x:c r="K14" s="263"/>
    </x:row>
    <x:row r="17">
      <x:c r="A17" s="266" t="str">
        <x:v>Beispielhafte Entscheidungsansicht</x:v>
      </x:c>
      <x:c r="B17" s="266"/>
      <x:c r="C17" s="266"/>
      <x:c r="D17" s="266"/>
      <x:c r="E17" s="266"/>
      <x:c r="F17" s="266"/>
      <x:c r="G17" s="266"/>
      <x:c r="H17" s="266"/>
      <x:c r="I17" s="266"/>
      <x:c r="J17" s="266"/>
      <x:c r="K17" s="266"/>
    </x:row>
    <x:row r="19" ht="34" customHeight="1">
      <x:c r="A19" s="13" t="str">
        <x:v>Risiko</x:v>
      </x:c>
      <x:c r="B19" s="13" t="str">
        <x:v>Artikel</x:v>
      </x:c>
      <x:c r="C19" s="13" t="str">
        <x:v>Match</x:v>
      </x:c>
      <x:c r="D19" s="13" t="str">
        <x:v>EK alt</x:v>
      </x:c>
      <x:c r="E19" s="13" t="str">
        <x:v>EK neu</x:v>
      </x:c>
      <x:c r="F19" s="13" t="str">
        <x:v>Delta</x:v>
      </x:c>
      <x:c r="G19" s="13" t="str">
        <x:v>Marge alt</x:v>
      </x:c>
      <x:c r="H19" s="13" t="str">
        <x:v>Marge neu</x:v>
      </x:c>
      <x:c r="I19" s="13" t="str">
        <x:v>Gebinde/Einheit</x:v>
      </x:c>
      <x:c r="J19" s="13" t="str">
        <x:v>Prüfstatus</x:v>
      </x:c>
      <x:c r="K19" s="13" t="str">
        <x:v>Import</x:v>
      </x:c>
    </x:row>
    <x:row r="20" ht="22" customHeight="1">
      <x:c r="A20" s="16" t="str">
        <x:f>'Delta_Report'!B7</x:f>
        <x:v>KRITISCH</x:v>
      </x:c>
      <x:c r="B20" s="16" t="str">
        <x:f>'Delta_Report'!H7</x:f>
        <x:v>Sanitärreiniger Profi 1 L</x:v>
      </x:c>
      <x:c r="C20" s="16" t="str">
        <x:f>'Delta_Report'!D7</x:f>
        <x:v>Lieferanten-SKU exakt</x:v>
      </x:c>
      <x:c r="D20" s="17" t="n">
        <x:f>IF('Delta_Report'!M7="","",'Delta_Report'!M7)</x:f>
        <x:v>2.1</x:v>
      </x:c>
      <x:c r="E20" s="17" t="n">
        <x:f>IF('Delta_Report'!N7="","",'Delta_Report'!N7)</x:f>
        <x:v>2.42</x:v>
      </x:c>
      <x:c r="F20" s="27" t="n">
        <x:f>IF('Delta_Report'!P7="","",'Delta_Report'!P7)</x:f>
        <x:v>0.15238095238095228</x:v>
      </x:c>
      <x:c r="G20" s="27" t="n">
        <x:f>IF('Delta_Report'!R7="","",'Delta_Report'!R7)</x:f>
        <x:v>0.36170212765957444</x:v>
      </x:c>
      <x:c r="H20" s="27" t="n">
        <x:f>IF('Delta_Report'!S7="","",'Delta_Report'!S7)</x:f>
        <x:v>0.26443768996960487</x:v>
      </x:c>
      <x:c r="I20" s="16" t="str">
        <x:f>'Delta_Report'!U7</x:f>
      </x:c>
      <x:c r="J20" s="16" t="str">
        <x:f>'Delta_Report'!C7</x:f>
        <x:v>Prüfung nötig</x:v>
      </x:c>
      <x:c r="K20" s="16" t="str">
        <x:f>'Delta_Report'!W7</x:f>
        <x:v>NEIN</x:v>
      </x:c>
    </x:row>
    <x:row r="21" ht="22" customHeight="1">
      <x:c r="A21" s="16" t="str">
        <x:f>'Delta_Report'!B10</x:f>
        <x:v>KRITISCH – GEBINDE/EINHEIT</x:v>
      </x:c>
      <x:c r="B21" s="16" t="str">
        <x:f>'Delta_Report'!H10</x:f>
        <x:v>Müllsäcke 120 L blau, 25 St.</x:v>
      </x:c>
      <x:c r="C21" s="16" t="str">
        <x:f>'Delta_Report'!D10</x:f>
        <x:v>Lieferanten-SKU exakt</x:v>
      </x:c>
      <x:c r="D21" s="17" t="n">
        <x:f>IF('Delta_Report'!M10="","",'Delta_Report'!M10)</x:f>
        <x:v>4.2</x:v>
      </x:c>
      <x:c r="E21" s="17" t="n">
        <x:f>IF('Delta_Report'!N10="","",'Delta_Report'!N10)</x:f>
        <x:v>4.1</x:v>
      </x:c>
      <x:c r="F21" s="27" t="n">
        <x:f>IF('Delta_Report'!P10="","",'Delta_Report'!P10)</x:f>
        <x:v>-0.023809523809523947</x:v>
      </x:c>
      <x:c r="G21" s="27" t="n">
        <x:f>IF('Delta_Report'!R10="","",'Delta_Report'!R10)</x:f>
        <x:v>0.35285053929121724</x:v>
      </x:c>
      <x:c r="H21" s="27" t="n">
        <x:f>IF('Delta_Report'!S10="","",'Delta_Report'!S10)</x:f>
        <x:v>0.3682588597842836</x:v>
      </x:c>
      <x:c r="I21" s="16" t="str">
        <x:f>'Delta_Report'!U10</x:f>
        <x:v>PRÜFEN</x:v>
      </x:c>
      <x:c r="J21" s="16" t="str">
        <x:f>'Delta_Report'!C10</x:f>
        <x:v>Prüfung nötig</x:v>
      </x:c>
      <x:c r="K21" s="16" t="str">
        <x:f>'Delta_Report'!W10</x:f>
        <x:v>NEIN</x:v>
      </x:c>
    </x:row>
    <x:row r="22" ht="22" customHeight="1">
      <x:c r="A22" s="16" t="str">
        <x:f>'Delta_Report'!B12</x:f>
        <x:v>KRITISCH</x:v>
      </x:c>
      <x:c r="B22" s="16" t="str">
        <x:f>'Delta_Report'!H12</x:f>
        <x:v>Nitrilhandschuh M blau, 100 St.</x:v>
      </x:c>
      <x:c r="C22" s="16" t="str">
        <x:f>'Delta_Report'!D12</x:f>
        <x:v>Lieferanten-SKU exakt</x:v>
      </x:c>
      <x:c r="D22" s="17" t="n">
        <x:f>IF('Delta_Report'!M12="","",'Delta_Report'!M12)</x:f>
        <x:v>4.8</x:v>
      </x:c>
      <x:c r="E22" s="17" t="n">
        <x:f>IF('Delta_Report'!N12="","",'Delta_Report'!N12)</x:f>
        <x:v>6</x:v>
      </x:c>
      <x:c r="F22" s="27" t="n">
        <x:f>IF('Delta_Report'!P12="","",'Delta_Report'!P12)</x:f>
        <x:v>0.25</x:v>
      </x:c>
      <x:c r="G22" s="27" t="n">
        <x:f>IF('Delta_Report'!R12="","",'Delta_Report'!R12)</x:f>
        <x:v>0.35914552736982647</x:v>
      </x:c>
      <x:c r="H22" s="27" t="n">
        <x:f>IF('Delta_Report'!S12="","",'Delta_Report'!S12)</x:f>
        <x:v>0.19893190921228307</x:v>
      </x:c>
      <x:c r="I22" s="16" t="str">
        <x:f>'Delta_Report'!U12</x:f>
      </x:c>
      <x:c r="J22" s="16" t="str">
        <x:f>'Delta_Report'!C12</x:f>
        <x:v>Prüfung nötig</x:v>
      </x:c>
      <x:c r="K22" s="16" t="str">
        <x:f>'Delta_Report'!W12</x:f>
        <x:v>NEIN</x:v>
      </x:c>
    </x:row>
    <x:row r="23" ht="22" customHeight="1">
      <x:c r="A23" s="16" t="str">
        <x:f>'Delta_Report'!B17</x:f>
        <x:v>KRITISCH</x:v>
      </x:c>
      <x:c r="B23" s="16" t="str">
        <x:f>'Delta_Report'!H17</x:f>
        <x:v>Flüssigseife sensitiv 5 L</x:v>
      </x:c>
      <x:c r="C23" s="16" t="str">
        <x:f>'Delta_Report'!D17</x:f>
        <x:v>Lieferanten-SKU exakt</x:v>
      </x:c>
      <x:c r="D23" s="17" t="n">
        <x:f>IF('Delta_Report'!M17="","",'Delta_Report'!M17)</x:f>
        <x:v>7.5</x:v>
      </x:c>
      <x:c r="E23" s="17" t="n">
        <x:f>IF('Delta_Report'!N17="","",'Delta_Report'!N17)</x:f>
        <x:v>8.9</x:v>
      </x:c>
      <x:c r="F23" s="27" t="n">
        <x:f>IF('Delta_Report'!P17="","",'Delta_Report'!P17)</x:f>
        <x:v>0.18666666666666676</x:v>
      </x:c>
      <x:c r="G23" s="27" t="n">
        <x:f>IF('Delta_Report'!R17="","",'Delta_Report'!R17)</x:f>
        <x:v>0.3697478991596639</x:v>
      </x:c>
      <x:c r="H23" s="27" t="n">
        <x:f>IF('Delta_Report'!S17="","",'Delta_Report'!S17)</x:f>
        <x:v>0.25210084033613445</x:v>
      </x:c>
      <x:c r="I23" s="16" t="str">
        <x:f>'Delta_Report'!U17</x:f>
      </x:c>
      <x:c r="J23" s="16" t="str">
        <x:f>'Delta_Report'!C17</x:f>
        <x:v>Prüfung nötig</x:v>
      </x:c>
      <x:c r="K23" s="16" t="str">
        <x:f>'Delta_Report'!W17</x:f>
        <x:v>NEIN</x:v>
      </x:c>
    </x:row>
    <x:row r="24" ht="22" customHeight="1">
      <x:c r="A24" s="16" t="str">
        <x:f>'Delta_Report'!B20</x:f>
        <x:v>KRITISCH</x:v>
      </x:c>
      <x:c r="B24" s="16" t="str">
        <x:f>'Delta_Report'!H20</x:f>
        <x:v>Mikrofaser Wischmopp Premium 40 cm blau</x:v>
      </x:c>
      <x:c r="C24" s="16" t="str">
        <x:f>'Delta_Report'!D20</x:f>
        <x:v>Beschreibung prüfen</x:v>
      </x:c>
      <x:c r="D24" s="17" t="n">
        <x:f>IF('Delta_Report'!M20="","",'Delta_Report'!M20)</x:f>
        <x:v>3.8</x:v>
      </x:c>
      <x:c r="E24" s="17" t="n">
        <x:f>IF('Delta_Report'!N20="","",'Delta_Report'!N20)</x:f>
        <x:v>3.99</x:v>
      </x:c>
      <x:c r="F24" s="27" t="n">
        <x:f>IF('Delta_Report'!P20="","",'Delta_Report'!P20)</x:f>
        <x:v>0.050000000000000044</x:v>
      </x:c>
      <x:c r="G24" s="27" t="n">
        <x:f>IF('Delta_Report'!R20="","",'Delta_Report'!R20)</x:f>
        <x:v>0.38709677419354843</x:v>
      </x:c>
      <x:c r="H24" s="27" t="n">
        <x:f>IF('Delta_Report'!S20="","",'Delta_Report'!S20)</x:f>
        <x:v>0.3564516129032258</x:v>
      </x:c>
      <x:c r="I24" s="16" t="str">
        <x:f>'Delta_Report'!U20</x:f>
      </x:c>
      <x:c r="J24" s="16" t="str">
        <x:f>'Delta_Report'!C20</x:f>
        <x:v>Prüfung nötig</x:v>
      </x:c>
      <x:c r="K24" s="16" t="str">
        <x:f>'Delta_Report'!W20</x:f>
        <x:v>NEIN</x:v>
      </x:c>
    </x:row>
    <x:row r="25" ht="22" customHeight="1">
      <x:c r="A25" s="16" t="str">
        <x:f>'Delta_Report'!B35</x:f>
        <x:v>KRITISCH – FEHLT</x:v>
      </x:c>
      <x:c r="B25" s="16" t="str">
        <x:f>'Delta_Report'!H35</x:f>
        <x:v>Deckel für Menübox, 50 Stück</x:v>
      </x:c>
      <x:c r="C25" s="16" t="str">
        <x:f>'Delta_Report'!D35</x:f>
        <x:v>Fehlt in neuer Liste</x:v>
      </x:c>
      <x:c r="D25" s="17" t="n">
        <x:f>IF('Delta_Report'!M35="","",'Delta_Report'!M35)</x:f>
        <x:v>4.2</x:v>
      </x:c>
      <x:c r="E25" s="17" t="str">
        <x:f>IF('Delta_Report'!N35="","",'Delta_Report'!N35)</x:f>
      </x:c>
      <x:c r="F25" s="27" t="str">
        <x:f>IF('Delta_Report'!P35="","",'Delta_Report'!P35)</x:f>
      </x:c>
      <x:c r="G25" s="27" t="n">
        <x:f>IF('Delta_Report'!R35="","",'Delta_Report'!R35)</x:f>
        <x:v>0.391304347826087</x:v>
      </x:c>
      <x:c r="H25" s="27" t="str">
        <x:f>IF('Delta_Report'!S35="","",'Delta_Report'!S35)</x:f>
      </x:c>
      <x:c r="I25" s="16" t="str">
        <x:f>'Delta_Report'!U35</x:f>
        <x:v>Fehlt in neuer Liste</x:v>
      </x:c>
      <x:c r="J25" s="16" t="str">
        <x:f>'Delta_Report'!C35</x:f>
        <x:v>Prüfung nötig</x:v>
      </x:c>
      <x:c r="K25" s="16" t="str">
        <x:f>'Delta_Report'!W35</x:f>
        <x:v>NEIN</x:v>
      </x:c>
    </x:row>
    <x:row r="28">
      <x:c r="A28" s="279" t="str">
        <x:v>Review-first: Das System schreibt niemals automatisch ins ERP. Nur freigegebene, eindeutige Zeilen ohne Packungs- oder Einheitenkonflikt gelangen in die Exportansicht.</x:v>
      </x:c>
      <x:c r="B28" s="280"/>
      <x:c r="C28" s="280"/>
      <x:c r="D28" s="280"/>
      <x:c r="E28" s="280"/>
      <x:c r="F28" s="280"/>
      <x:c r="G28" s="280"/>
      <x:c r="H28" s="280"/>
      <x:c r="I28" s="280"/>
      <x:c r="J28" s="280"/>
      <x:c r="K28" s="281"/>
    </x:row>
    <x:row r="29">
      <x:c r="A29" s="282"/>
      <x:c r="B29" s="283"/>
      <x:c r="C29" s="283"/>
      <x:c r="D29" s="283"/>
      <x:c r="E29" s="283"/>
      <x:c r="F29" s="283"/>
      <x:c r="G29" s="283"/>
      <x:c r="H29" s="283"/>
      <x:c r="I29" s="283"/>
      <x:c r="J29" s="283"/>
      <x:c r="K29" s="284"/>
    </x:row>
  </x:sheetData>
  <x:mergeCells>
    <x:mergeCell ref="A1:K2"/>
    <x:mergeCell ref="A3:K3"/>
    <x:mergeCell ref="A4:K4"/>
    <x:mergeCell ref="A6:C6"/>
    <x:mergeCell ref="A7:C9"/>
    <x:mergeCell ref="E6:G6"/>
    <x:mergeCell ref="E7:G9"/>
    <x:mergeCell ref="I6:K6"/>
    <x:mergeCell ref="I7:K9"/>
    <x:mergeCell ref="A11:C11"/>
    <x:mergeCell ref="A12:C14"/>
    <x:mergeCell ref="E11:G11"/>
    <x:mergeCell ref="E12:G14"/>
    <x:mergeCell ref="I11:K11"/>
    <x:mergeCell ref="I12:K14"/>
    <x:mergeCell ref="A17:K17"/>
    <x:mergeCell ref="A28:K29"/>
  </x:mergeCells>
  <x:conditionalFormatting sqref="A20:A25">
    <x:cfRule type="containsText" dxfId="12" priority="1" operator="containsText" text="KRITISCH"/>
    <x:cfRule type="containsText" dxfId="13" priority="2" operator="containsText" text="WARNUNG"/>
    <x:cfRule type="containsText" dxfId="14" priority="3" operator="containsText" text="OK"/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5" hidden="0" customWidth="1"/>
    <x:col min="2" max="2" width="17" hidden="0" customWidth="1"/>
    <x:col min="3" max="3" width="17" hidden="0" customWidth="1"/>
    <x:col min="4" max="4" width="38" hidden="0" customWidth="1"/>
    <x:col min="5" max="5" width="13" hidden="0" customWidth="1"/>
    <x:col min="6" max="6" width="12" hidden="0" customWidth="1"/>
    <x:col min="7" max="7" width="15" hidden="0" customWidth="1"/>
    <x:col min="8" max="8" width="15" hidden="0" customWidth="1"/>
    <x:col min="9" max="9" width="20" hidden="0" customWidth="1"/>
  </x:cols>
  <x:sheetData>
    <x:row r="1" ht="34" customHeight="1">
      <x:c r="A1" s="3" t="str">
        <x:v>Interner Artikelstamm - bisheriger Stand</x:v>
      </x:c>
      <x:c r="B1" s="3"/>
      <x:c r="C1" s="3"/>
      <x:c r="D1" s="3"/>
      <x:c r="E1" s="3"/>
      <x:c r="F1" s="3"/>
      <x:c r="G1" s="3"/>
      <x:c r="H1" s="3"/>
      <x:c r="I1" s="3"/>
    </x:row>
    <x:row r="2" ht="30" customHeight="1">
      <x:c r="A2" s="7" t="str">
        <x:v>Fiktive Demo-Daten. Einkaufspreise und Verkaufspreise bilden die Ausgangsbasis für Delta- und Margenprüfung.</x:v>
      </x:c>
      <x:c r="B2" s="7"/>
      <x:c r="C2" s="7"/>
      <x:c r="D2" s="7"/>
      <x:c r="E2" s="7"/>
      <x:c r="F2" s="7"/>
      <x:c r="G2" s="7"/>
      <x:c r="H2" s="7"/>
      <x:c r="I2" s="7"/>
    </x:row>
    <x:row r="4" ht="38" customHeight="1">
      <x:c r="A4" s="13" t="str">
        <x:v>Eigene SKU</x:v>
      </x:c>
      <x:c r="B4" s="13" t="str">
        <x:v>Lieferanten-SKU</x:v>
      </x:c>
      <x:c r="C4" s="13" t="str">
        <x:v>EAN</x:v>
      </x:c>
      <x:c r="D4" s="13" t="str">
        <x:v>Interne Artikelbezeichnung</x:v>
      </x:c>
      <x:c r="E4" s="13" t="str">
        <x:v>Gebindemenge</x:v>
      </x:c>
      <x:c r="F4" s="13" t="str">
        <x:v>Einheit</x:v>
      </x:c>
      <x:c r="G4" s="13" t="str">
        <x:v>EK alt EUR</x:v>
      </x:c>
      <x:c r="H4" s="13" t="str">
        <x:v>VK netto EUR</x:v>
      </x:c>
      <x:c r="I4" s="13" t="str">
        <x:v>Lieferant</x:v>
      </x:c>
    </x:row>
    <x:row r="5" ht="22" customHeight="1">
      <x:c r="A5" s="20" t="str">
        <x:v>INT-1001</x:v>
      </x:c>
      <x:c r="B5" s="20" t="str">
        <x:v>SUP-CLN-001</x:v>
      </x:c>
      <x:c r="C5" s="21" t="str">
        <x:v>4012345000011</x:v>
      </x:c>
      <x:c r="D5" s="22" t="str">
        <x:v>Allzweckreiniger Citrus 1 L</x:v>
      </x:c>
      <x:c r="E5" s="22" t="n">
        <x:v>12</x:v>
      </x:c>
      <x:c r="F5" s="22" t="str">
        <x:v>Flasche</x:v>
      </x:c>
      <x:c r="G5" s="23" t="n">
        <x:v>2.5</x:v>
      </x:c>
      <x:c r="H5" s="23" t="n">
        <x:v>3.99</x:v>
      </x:c>
      <x:c r="I5" s="22" t="str">
        <x:v>NordSupply GmbH</x:v>
      </x:c>
    </x:row>
    <x:row r="6" ht="22" customHeight="1">
      <x:c r="A6" s="20" t="str">
        <x:v>INT-1002</x:v>
      </x:c>
      <x:c r="B6" s="20" t="str">
        <x:v>SUP-CLN-002</x:v>
      </x:c>
      <x:c r="C6" s="21" t="str">
        <x:v>4012345000028</x:v>
      </x:c>
      <x:c r="D6" s="22" t="str">
        <x:v>Glasreiniger 750 ml</x:v>
      </x:c>
      <x:c r="E6" s="22" t="n">
        <x:v>12</x:v>
      </x:c>
      <x:c r="F6" s="22" t="str">
        <x:v>Flasche</x:v>
      </x:c>
      <x:c r="G6" s="23" t="n">
        <x:v>1.49</x:v>
      </x:c>
      <x:c r="H6" s="23" t="n">
        <x:v>2.39</x:v>
      </x:c>
      <x:c r="I6" s="22" t="str">
        <x:v>NordSupply GmbH</x:v>
      </x:c>
    </x:row>
    <x:row r="7" ht="22" customHeight="1">
      <x:c r="A7" s="20" t="str">
        <x:v>INT-1003</x:v>
      </x:c>
      <x:c r="B7" s="20" t="str">
        <x:v>SUP-CLN-003</x:v>
      </x:c>
      <x:c r="C7" s="21" t="str">
        <x:v>4012345000035</x:v>
      </x:c>
      <x:c r="D7" s="22" t="str">
        <x:v>Sanitärreiniger 1 L</x:v>
      </x:c>
      <x:c r="E7" s="22" t="n">
        <x:v>12</x:v>
      </x:c>
      <x:c r="F7" s="22" t="str">
        <x:v>Flasche</x:v>
      </x:c>
      <x:c r="G7" s="23" t="n">
        <x:v>2.1</x:v>
      </x:c>
      <x:c r="H7" s="23" t="n">
        <x:v>3.29</x:v>
      </x:c>
      <x:c r="I7" s="22" t="str">
        <x:v>NordSupply GmbH</x:v>
      </x:c>
    </x:row>
    <x:row r="8" ht="22" customHeight="1">
      <x:c r="A8" s="20" t="str">
        <x:v>INT-1004</x:v>
      </x:c>
      <x:c r="B8" s="20" t="str">
        <x:v>SUP-PAP-001</x:v>
      </x:c>
      <x:c r="C8" s="21" t="str">
        <x:v>4012345000042</x:v>
      </x:c>
      <x:c r="D8" s="22" t="str">
        <x:v>Toilettenpapier 3-lagig</x:v>
      </x:c>
      <x:c r="E8" s="22" t="n">
        <x:v>64</x:v>
      </x:c>
      <x:c r="F8" s="22" t="str">
        <x:v>Rolle</x:v>
      </x:c>
      <x:c r="G8" s="23" t="n">
        <x:v>0.38</x:v>
      </x:c>
      <x:c r="H8" s="23" t="n">
        <x:v>0.69</x:v>
      </x:c>
      <x:c r="I8" s="22" t="str">
        <x:v>NordSupply GmbH</x:v>
      </x:c>
    </x:row>
    <x:row r="9" ht="22" customHeight="1">
      <x:c r="A9" s="20" t="str">
        <x:v>INT-1005</x:v>
      </x:c>
      <x:c r="B9" s="20" t="str">
        <x:v>SUP-PAP-002</x:v>
      </x:c>
      <x:c r="C9" s="21" t="str">
        <x:v>4012345000059</x:v>
      </x:c>
      <x:c r="D9" s="22" t="str">
        <x:v>Papierhandtücher V-Falz 3.200 Blatt</x:v>
      </x:c>
      <x:c r="E9" s="22" t="n">
        <x:v>3200</x:v>
      </x:c>
      <x:c r="F9" s="22" t="str">
        <x:v>Blatt</x:v>
      </x:c>
      <x:c r="G9" s="23" t="n">
        <x:v>19.9</x:v>
      </x:c>
      <x:c r="H9" s="23" t="n">
        <x:v>31.5</x:v>
      </x:c>
      <x:c r="I9" s="22" t="str">
        <x:v>NordSupply GmbH</x:v>
      </x:c>
    </x:row>
    <x:row r="10" ht="22" customHeight="1">
      <x:c r="A10" s="20" t="str">
        <x:v>INT-1006</x:v>
      </x:c>
      <x:c r="B10" s="20" t="str">
        <x:v>SUP-BAG-001</x:v>
      </x:c>
      <x:c r="C10" s="21" t="str">
        <x:v>4012345000066</x:v>
      </x:c>
      <x:c r="D10" s="22" t="str">
        <x:v>Müllbeutel 120 L blau, 25 Stück</x:v>
      </x:c>
      <x:c r="E10" s="22" t="n">
        <x:v>10</x:v>
      </x:c>
      <x:c r="F10" s="22" t="str">
        <x:v>Rolle</x:v>
      </x:c>
      <x:c r="G10" s="23" t="n">
        <x:v>4.2</x:v>
      </x:c>
      <x:c r="H10" s="23" t="n">
        <x:v>6.49</x:v>
      </x:c>
      <x:c r="I10" s="22" t="str">
        <x:v>NordSupply GmbH</x:v>
      </x:c>
    </x:row>
    <x:row r="11" ht="22" customHeight="1">
      <x:c r="A11" s="20" t="str">
        <x:v>INT-1007</x:v>
      </x:c>
      <x:c r="B11" s="20" t="str">
        <x:v>SUP-BAG-002</x:v>
      </x:c>
      <x:c r="C11" s="21" t="str">
        <x:v>4012345000073</x:v>
      </x:c>
      <x:c r="D11" s="22" t="str">
        <x:v>Müllbeutel 60 L transparent, 20 Stück</x:v>
      </x:c>
      <x:c r="E11" s="22" t="n">
        <x:v>20</x:v>
      </x:c>
      <x:c r="F11" s="22" t="str">
        <x:v>Rolle</x:v>
      </x:c>
      <x:c r="G11" s="23" t="n">
        <x:v>2.3</x:v>
      </x:c>
      <x:c r="H11" s="23" t="n">
        <x:v>3.59</x:v>
      </x:c>
      <x:c r="I11" s="22" t="str">
        <x:v>NordSupply GmbH</x:v>
      </x:c>
    </x:row>
    <x:row r="12" ht="22" customHeight="1">
      <x:c r="A12" s="20" t="str">
        <x:v>INT-1008</x:v>
      </x:c>
      <x:c r="B12" s="20" t="str">
        <x:v>SUP-GLV-001</x:v>
      </x:c>
      <x:c r="C12" s="21" t="str">
        <x:v>4012345000080</x:v>
      </x:c>
      <x:c r="D12" s="22" t="str">
        <x:v>Nitrilhandschuhe M, 100 Stück</x:v>
      </x:c>
      <x:c r="E12" s="22" t="n">
        <x:v>10</x:v>
      </x:c>
      <x:c r="F12" s="22" t="str">
        <x:v>Box</x:v>
      </x:c>
      <x:c r="G12" s="23" t="n">
        <x:v>4.8</x:v>
      </x:c>
      <x:c r="H12" s="23" t="n">
        <x:v>7.49</x:v>
      </x:c>
      <x:c r="I12" s="22" t="str">
        <x:v>NordSupply GmbH</x:v>
      </x:c>
    </x:row>
    <x:row r="13" ht="22" customHeight="1">
      <x:c r="A13" s="20" t="str">
        <x:v>INT-1009</x:v>
      </x:c>
      <x:c r="B13" s="20" t="str">
        <x:v>SUP-GLV-002</x:v>
      </x:c>
      <x:c r="C13" s="21" t="str">
        <x:v>4012345000097</x:v>
      </x:c>
      <x:c r="D13" s="22" t="str">
        <x:v>Nitrilhandschuhe L, 100 Stück</x:v>
      </x:c>
      <x:c r="E13" s="22" t="n">
        <x:v>10</x:v>
      </x:c>
      <x:c r="F13" s="22" t="str">
        <x:v>Box</x:v>
      </x:c>
      <x:c r="G13" s="23" t="n">
        <x:v>4.8</x:v>
      </x:c>
      <x:c r="H13" s="23" t="n">
        <x:v>7.49</x:v>
      </x:c>
      <x:c r="I13" s="22" t="str">
        <x:v>NordSupply GmbH</x:v>
      </x:c>
    </x:row>
    <x:row r="14" ht="22" customHeight="1">
      <x:c r="A14" s="20" t="str">
        <x:v>INT-1010</x:v>
      </x:c>
      <x:c r="B14" s="20" t="str">
        <x:v>SUP-GLV-003</x:v>
      </x:c>
      <x:c r="C14" s="21" t="str">
        <x:v>4012345000103</x:v>
      </x:c>
      <x:c r="D14" s="22" t="str">
        <x:v>Latexhandschuhe M, 100 Stück</x:v>
      </x:c>
      <x:c r="E14" s="22" t="n">
        <x:v>10</x:v>
      </x:c>
      <x:c r="F14" s="22" t="str">
        <x:v>Box</x:v>
      </x:c>
      <x:c r="G14" s="23" t="n">
        <x:v>4.1</x:v>
      </x:c>
      <x:c r="H14" s="23" t="n">
        <x:v>6.49</x:v>
      </x:c>
      <x:c r="I14" s="22" t="str">
        <x:v>NordSupply GmbH</x:v>
      </x:c>
    </x:row>
    <x:row r="15" ht="22" customHeight="1">
      <x:c r="A15" s="20" t="str">
        <x:v>INT-1011</x:v>
      </x:c>
      <x:c r="B15" s="20" t="str">
        <x:v>SUP-KIT-001</x:v>
      </x:c>
      <x:c r="C15" s="21" t="str">
        <x:v>4012345000110</x:v>
      </x:c>
      <x:c r="D15" s="22" t="str">
        <x:v>Küchenrolle 3-lagig, 4 Rollen</x:v>
      </x:c>
      <x:c r="E15" s="22" t="n">
        <x:v>12</x:v>
      </x:c>
      <x:c r="F15" s="22" t="str">
        <x:v>Pack</x:v>
      </x:c>
      <x:c r="G15" s="23" t="n">
        <x:v>3.4</x:v>
      </x:c>
      <x:c r="H15" s="23" t="n">
        <x:v>5.29</x:v>
      </x:c>
      <x:c r="I15" s="22" t="str">
        <x:v>NordSupply GmbH</x:v>
      </x:c>
    </x:row>
    <x:row r="16" ht="22" customHeight="1">
      <x:c r="A16" s="20" t="str">
        <x:v>INT-1012</x:v>
      </x:c>
      <x:c r="B16" s="20" t="str">
        <x:v>SUP-DSP-001</x:v>
      </x:c>
      <x:c r="C16" s="21" t="str">
        <x:v>4012345000127</x:v>
      </x:c>
      <x:c r="D16" s="22" t="str">
        <x:v>Handseife sensitiv 500 ml</x:v>
      </x:c>
      <x:c r="E16" s="22" t="n">
        <x:v>12</x:v>
      </x:c>
      <x:c r="F16" s="22" t="str">
        <x:v>Flasche</x:v>
      </x:c>
      <x:c r="G16" s="23" t="n">
        <x:v>1.2</x:v>
      </x:c>
      <x:c r="H16" s="23" t="n">
        <x:v>1.99</x:v>
      </x:c>
      <x:c r="I16" s="22" t="str">
        <x:v>NordSupply GmbH</x:v>
      </x:c>
    </x:row>
    <x:row r="17" ht="22" customHeight="1">
      <x:c r="A17" s="20" t="str">
        <x:v>INT-1013</x:v>
      </x:c>
      <x:c r="B17" s="20" t="str">
        <x:v>SUP-DSP-002</x:v>
      </x:c>
      <x:c r="C17" s="21" t="str">
        <x:v>4012345000134</x:v>
      </x:c>
      <x:c r="D17" s="22" t="str">
        <x:v>Handseife Nachfüllkanister 5 L</x:v>
      </x:c>
      <x:c r="E17" s="22" t="n">
        <x:v>4</x:v>
      </x:c>
      <x:c r="F17" s="22" t="str">
        <x:v>Kanister</x:v>
      </x:c>
      <x:c r="G17" s="23" t="n">
        <x:v>7.5</x:v>
      </x:c>
      <x:c r="H17" s="23" t="n">
        <x:v>11.9</x:v>
      </x:c>
      <x:c r="I17" s="22" t="str">
        <x:v>NordSupply GmbH</x:v>
      </x:c>
    </x:row>
    <x:row r="18" ht="22" customHeight="1">
      <x:c r="A18" s="20" t="str">
        <x:v>INT-1014</x:v>
      </x:c>
      <x:c r="B18" s="20" t="str">
        <x:v>SUP-DIS-001</x:v>
      </x:c>
      <x:c r="C18" s="21" t="str">
        <x:v>4012345000141</x:v>
      </x:c>
      <x:c r="D18" s="22" t="str">
        <x:v>Flächendesinfektion 1 L</x:v>
      </x:c>
      <x:c r="E18" s="22" t="n">
        <x:v>12</x:v>
      </x:c>
      <x:c r="F18" s="22" t="str">
        <x:v>Flasche</x:v>
      </x:c>
      <x:c r="G18" s="23" t="n">
        <x:v>3.9</x:v>
      </x:c>
      <x:c r="H18" s="23" t="n">
        <x:v>5.99</x:v>
      </x:c>
      <x:c r="I18" s="22" t="str">
        <x:v>NordSupply GmbH</x:v>
      </x:c>
    </x:row>
    <x:row r="19" ht="22" customHeight="1">
      <x:c r="A19" s="20" t="str">
        <x:v>INT-1015</x:v>
      </x:c>
      <x:c r="B19" s="20" t="str">
        <x:v>SUP-DIS-002</x:v>
      </x:c>
      <x:c r="C19" s="21" t="str">
        <x:v>4012345000158</x:v>
      </x:c>
      <x:c r="D19" s="22" t="str">
        <x:v>Handdesinfektion 500 ml</x:v>
      </x:c>
      <x:c r="E19" s="22" t="n">
        <x:v>12</x:v>
      </x:c>
      <x:c r="F19" s="22" t="str">
        <x:v>Flasche</x:v>
      </x:c>
      <x:c r="G19" s="23" t="n">
        <x:v>2.7</x:v>
      </x:c>
      <x:c r="H19" s="23" t="n">
        <x:v>4.29</x:v>
      </x:c>
      <x:c r="I19" s="22" t="str">
        <x:v>NordSupply GmbH</x:v>
      </x:c>
    </x:row>
    <x:row r="20" ht="22" customHeight="1">
      <x:c r="A20" s="20" t="str">
        <x:v>INT-1016</x:v>
      </x:c>
      <x:c r="B20" s="20" t="str">
        <x:v>SUP-MOP-001</x:v>
      </x:c>
      <x:c r="C20" s="21" t="str"/>
      <x:c r="D20" s="22" t="str">
        <x:v>Mikrofaser-Mopp 40 cm blau</x:v>
      </x:c>
      <x:c r="E20" s="22" t="n">
        <x:v>10</x:v>
      </x:c>
      <x:c r="F20" s="22" t="str">
        <x:v>Stück</x:v>
      </x:c>
      <x:c r="G20" s="23" t="n">
        <x:v>3.8</x:v>
      </x:c>
      <x:c r="H20" s="23" t="n">
        <x:v>6.2</x:v>
      </x:c>
      <x:c r="I20" s="22" t="str">
        <x:v>NordSupply GmbH</x:v>
      </x:c>
    </x:row>
    <x:row r="21" ht="22" customHeight="1">
      <x:c r="A21" s="20" t="str">
        <x:v>INT-1017</x:v>
      </x:c>
      <x:c r="B21" s="20" t="str">
        <x:v>SUP-MOP-002</x:v>
      </x:c>
      <x:c r="C21" s="21" t="str">
        <x:v>4012345000172</x:v>
      </x:c>
      <x:c r="D21" s="22" t="str">
        <x:v>Wischbezug Baumwolle 50 cm</x:v>
      </x:c>
      <x:c r="E21" s="22" t="n">
        <x:v>10</x:v>
      </x:c>
      <x:c r="F21" s="22" t="str">
        <x:v>Stück</x:v>
      </x:c>
      <x:c r="G21" s="23" t="n">
        <x:v>4.1</x:v>
      </x:c>
      <x:c r="H21" s="23" t="n">
        <x:v>6.7</x:v>
      </x:c>
      <x:c r="I21" s="22" t="str">
        <x:v>NordSupply GmbH</x:v>
      </x:c>
    </x:row>
    <x:row r="22" ht="22" customHeight="1">
      <x:c r="A22" s="20" t="str">
        <x:v>INT-1018</x:v>
      </x:c>
      <x:c r="B22" s="20" t="str">
        <x:v>SUP-TOO-001</x:v>
      </x:c>
      <x:c r="C22" s="21" t="str">
        <x:v>4012345000189</x:v>
      </x:c>
      <x:c r="D22" s="22" t="str">
        <x:v>Besen 40 cm Kokos</x:v>
      </x:c>
      <x:c r="E22" s="22" t="n">
        <x:v>5</x:v>
      </x:c>
      <x:c r="F22" s="22" t="str">
        <x:v>Stück</x:v>
      </x:c>
      <x:c r="G22" s="23" t="n">
        <x:v>5.5</x:v>
      </x:c>
      <x:c r="H22" s="23" t="n">
        <x:v>8.9</x:v>
      </x:c>
      <x:c r="I22" s="22" t="str">
        <x:v>NordSupply GmbH</x:v>
      </x:c>
    </x:row>
    <x:row r="23" ht="22" customHeight="1">
      <x:c r="A23" s="20" t="str">
        <x:v>INT-1019</x:v>
      </x:c>
      <x:c r="B23" s="20" t="str">
        <x:v>SUP-TOO-002</x:v>
      </x:c>
      <x:c r="C23" s="21" t="str">
        <x:v>4012345000196</x:v>
      </x:c>
      <x:c r="D23" s="22" t="str">
        <x:v>Kehrschaufelset Kunststoff</x:v>
      </x:c>
      <x:c r="E23" s="22" t="n">
        <x:v>10</x:v>
      </x:c>
      <x:c r="F23" s="22" t="str">
        <x:v>Set</x:v>
      </x:c>
      <x:c r="G23" s="23" t="n">
        <x:v>2.1</x:v>
      </x:c>
      <x:c r="H23" s="23" t="n">
        <x:v>3.49</x:v>
      </x:c>
      <x:c r="I23" s="22" t="str">
        <x:v>NordSupply GmbH</x:v>
      </x:c>
    </x:row>
    <x:row r="24" ht="22" customHeight="1">
      <x:c r="A24" s="20" t="str">
        <x:v>INT-1020</x:v>
      </x:c>
      <x:c r="B24" s="20" t="str">
        <x:v>SUP-CUP-001</x:v>
      </x:c>
      <x:c r="C24" s="21" t="str">
        <x:v>4012345000202</x:v>
      </x:c>
      <x:c r="D24" s="22" t="str">
        <x:v>Pappbecher 200 ml, 50 Stück</x:v>
      </x:c>
      <x:c r="E24" s="22" t="n">
        <x:v>20</x:v>
      </x:c>
      <x:c r="F24" s="22" t="str">
        <x:v>Pack</x:v>
      </x:c>
      <x:c r="G24" s="23" t="n">
        <x:v>1.6</x:v>
      </x:c>
      <x:c r="H24" s="23" t="n">
        <x:v>2.59</x:v>
      </x:c>
      <x:c r="I24" s="22" t="str">
        <x:v>NordSupply GmbH</x:v>
      </x:c>
    </x:row>
    <x:row r="25" ht="22" customHeight="1">
      <x:c r="A25" s="20" t="str">
        <x:v>INT-1021</x:v>
      </x:c>
      <x:c r="B25" s="20" t="str">
        <x:v>SUP-CUP-002</x:v>
      </x:c>
      <x:c r="C25" s="21" t="str">
        <x:v>4012345000219</x:v>
      </x:c>
      <x:c r="D25" s="22" t="str">
        <x:v>Pappbecher 300 ml, 50 Stück</x:v>
      </x:c>
      <x:c r="E25" s="22" t="n">
        <x:v>20</x:v>
      </x:c>
      <x:c r="F25" s="22" t="str">
        <x:v>Pack</x:v>
      </x:c>
      <x:c r="G25" s="23" t="n">
        <x:v>2.1</x:v>
      </x:c>
      <x:c r="H25" s="23" t="n">
        <x:v>3.39</x:v>
      </x:c>
      <x:c r="I25" s="22" t="str">
        <x:v>NordSupply GmbH</x:v>
      </x:c>
    </x:row>
    <x:row r="26" ht="22" customHeight="1">
      <x:c r="A26" s="20" t="str">
        <x:v>INT-1022</x:v>
      </x:c>
      <x:c r="B26" s="20" t="str">
        <x:v>SUP-FOI-001</x:v>
      </x:c>
      <x:c r="C26" s="21" t="str">
        <x:v>4012345000226</x:v>
      </x:c>
      <x:c r="D26" s="22" t="str">
        <x:v>Frischhaltefolie 45 cm x 300 m</x:v>
      </x:c>
      <x:c r="E26" s="22" t="n">
        <x:v>6</x:v>
      </x:c>
      <x:c r="F26" s="22" t="str">
        <x:v>Rolle</x:v>
      </x:c>
      <x:c r="G26" s="23" t="n">
        <x:v>8.9</x:v>
      </x:c>
      <x:c r="H26" s="23" t="n">
        <x:v>13.9</x:v>
      </x:c>
      <x:c r="I26" s="22" t="str">
        <x:v>NordSupply GmbH</x:v>
      </x:c>
    </x:row>
    <x:row r="27" ht="22" customHeight="1">
      <x:c r="A27" s="20" t="str">
        <x:v>INT-1023</x:v>
      </x:c>
      <x:c r="B27" s="20" t="str">
        <x:v>SUP-FOI-002</x:v>
      </x:c>
      <x:c r="C27" s="21" t="str">
        <x:v>4012345000233</x:v>
      </x:c>
      <x:c r="D27" s="22" t="str">
        <x:v>Alufolie 45 cm x 150 m</x:v>
      </x:c>
      <x:c r="E27" s="22" t="n">
        <x:v>6</x:v>
      </x:c>
      <x:c r="F27" s="22" t="str">
        <x:v>Rolle</x:v>
      </x:c>
      <x:c r="G27" s="23" t="n">
        <x:v>12.5</x:v>
      </x:c>
      <x:c r="H27" s="23" t="n">
        <x:v>19.5</x:v>
      </x:c>
      <x:c r="I27" s="22" t="str">
        <x:v>NordSupply GmbH</x:v>
      </x:c>
    </x:row>
    <x:row r="28" ht="22" customHeight="1">
      <x:c r="A28" s="20" t="str">
        <x:v>INT-1024</x:v>
      </x:c>
      <x:c r="B28" s="20" t="str">
        <x:v>SUP-NAP-001</x:v>
      </x:c>
      <x:c r="C28" s="21" t="str">
        <x:v>4012345000240</x:v>
      </x:c>
      <x:c r="D28" s="22" t="str">
        <x:v>Servietten weiß 33 cm, 250 Stück</x:v>
      </x:c>
      <x:c r="E28" s="22" t="n">
        <x:v>8</x:v>
      </x:c>
      <x:c r="F28" s="22" t="str">
        <x:v>Pack</x:v>
      </x:c>
      <x:c r="G28" s="23" t="n">
        <x:v>3.3</x:v>
      </x:c>
      <x:c r="H28" s="23" t="n">
        <x:v>5.19</x:v>
      </x:c>
      <x:c r="I28" s="22" t="str">
        <x:v>NordSupply GmbH</x:v>
      </x:c>
    </x:row>
    <x:row r="29" ht="22" customHeight="1">
      <x:c r="A29" s="20" t="str">
        <x:v>INT-1025</x:v>
      </x:c>
      <x:c r="B29" s="20" t="str">
        <x:v>SUP-BOX-001</x:v>
      </x:c>
      <x:c r="C29" s="21" t="str">
        <x:v>4012345000257</x:v>
      </x:c>
      <x:c r="D29" s="22" t="str">
        <x:v>Menübox Bagasse 2-geteilt, 50 Stück</x:v>
      </x:c>
      <x:c r="E29" s="22" t="n">
        <x:v>10</x:v>
      </x:c>
      <x:c r="F29" s="22" t="str">
        <x:v>Pack</x:v>
      </x:c>
      <x:c r="G29" s="23" t="n">
        <x:v>6.8</x:v>
      </x:c>
      <x:c r="H29" s="23" t="n">
        <x:v>10.9</x:v>
      </x:c>
      <x:c r="I29" s="22" t="str">
        <x:v>NordSupply GmbH</x:v>
      </x:c>
    </x:row>
    <x:row r="30" ht="22" customHeight="1">
      <x:c r="A30" s="20" t="str">
        <x:v>INT-1026</x:v>
      </x:c>
      <x:c r="B30" s="20" t="str">
        <x:v>SUP-BOX-002</x:v>
      </x:c>
      <x:c r="C30" s="21" t="str">
        <x:v>4012345000264</x:v>
      </x:c>
      <x:c r="D30" s="22" t="str">
        <x:v>Deckel für Menübox, 50 Stück</x:v>
      </x:c>
      <x:c r="E30" s="22" t="n">
        <x:v>10</x:v>
      </x:c>
      <x:c r="F30" s="22" t="str">
        <x:v>Pack</x:v>
      </x:c>
      <x:c r="G30" s="23" t="n">
        <x:v>4.2</x:v>
      </x:c>
      <x:c r="H30" s="23" t="n">
        <x:v>6.9</x:v>
      </x:c>
      <x:c r="I30" s="22" t="str">
        <x:v>NordSupply GmbH</x:v>
      </x:c>
    </x:row>
    <x:row r="31" ht="22" customHeight="1">
      <x:c r="A31" s="20" t="str">
        <x:v>INT-1027</x:v>
      </x:c>
      <x:c r="B31" s="20" t="str">
        <x:v>SUP-LBL-001</x:v>
      </x:c>
      <x:c r="C31" s="21" t="str">
        <x:v>4012345000271</x:v>
      </x:c>
      <x:c r="D31" s="22" t="str">
        <x:v>Thermorollen 80 x 80 x 12, 5er-Pack</x:v>
      </x:c>
      <x:c r="E31" s="22" t="n">
        <x:v>20</x:v>
      </x:c>
      <x:c r="F31" s="22" t="str">
        <x:v>Pack</x:v>
      </x:c>
      <x:c r="G31" s="23" t="n">
        <x:v>2.8</x:v>
      </x:c>
      <x:c r="H31" s="23" t="n">
        <x:v>4.59</x:v>
      </x:c>
      <x:c r="I31" s="22" t="str">
        <x:v>NordSupply GmbH</x:v>
      </x:c>
    </x:row>
    <x:row r="32" ht="22" customHeight="1">
      <x:c r="A32" s="20" t="str">
        <x:v>INT-1028</x:v>
      </x:c>
      <x:c r="B32" s="20" t="str">
        <x:v>SUP-TAP-001</x:v>
      </x:c>
      <x:c r="C32" s="21" t="str">
        <x:v>4012345000288</x:v>
      </x:c>
      <x:c r="D32" s="22" t="str">
        <x:v>Paketband transparent 50 mm x 66 m</x:v>
      </x:c>
      <x:c r="E32" s="22" t="n">
        <x:v>36</x:v>
      </x:c>
      <x:c r="F32" s="22" t="str">
        <x:v>Rolle</x:v>
      </x:c>
      <x:c r="G32" s="23" t="n">
        <x:v>1.1</x:v>
      </x:c>
      <x:c r="H32" s="23" t="n">
        <x:v>1.89</x:v>
      </x:c>
      <x:c r="I32" s="22" t="str">
        <x:v>NordSupply GmbH</x:v>
      </x:c>
    </x:row>
  </x:sheetData>
  <x:mergeCells>
    <x:mergeCell ref="A1:I1"/>
    <x:mergeCell ref="A2:I2"/>
  </x:mergeCells>
  <x:pageMargins left="0.7" right="0.7" top="0.75" bottom="0.75" header="0.3" footer="0.3"/>
  <x:tableParts count="1">
    <x:tablePart xmlns:r="http://schemas.openxmlformats.org/officeDocument/2006/relationships" r:id="R0f1d0795a55c4fa4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1" hidden="0" customWidth="1"/>
    <x:col min="2" max="2" width="17" hidden="0" customWidth="1"/>
    <x:col min="3" max="3" width="17" hidden="0" customWidth="1"/>
    <x:col min="4" max="4" width="42" hidden="0" customWidth="1"/>
    <x:col min="5" max="5" width="13" hidden="0" customWidth="1"/>
    <x:col min="6" max="6" width="12" hidden="0" customWidth="1"/>
    <x:col min="7" max="7" width="17" hidden="0" customWidth="1"/>
    <x:col min="8" max="8" width="15" hidden="0" customWidth="1"/>
    <x:col min="9" max="9" width="20" hidden="0" customWidth="1"/>
    <x:col min="10" max="10" width="12" hidden="0" customWidth="1"/>
  </x:cols>
  <x:sheetData>
    <x:row r="1" ht="34" customHeight="1">
      <x:c r="A1" s="3" t="str">
        <x:v>Neue Lieferantenpreisliste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0" customHeight="1">
      <x:c r="A2" s="7" t="str">
        <x:v>Fiktive Eingangsliste im Pilotformat CSV/XLSX. Enthält absichtlich SKU-Wechsel, Dublette, neue Artikel und Packungsabweichungen.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38" customHeight="1">
      <x:c r="A4" s="13" t="str">
        <x:v>Listenzeile</x:v>
      </x:c>
      <x:c r="B4" s="13" t="str">
        <x:v>Lieferanten-SKU</x:v>
      </x:c>
      <x:c r="C4" s="13" t="str">
        <x:v>EAN</x:v>
      </x:c>
      <x:c r="D4" s="13" t="str">
        <x:v>Lieferantenbezeichnung</x:v>
      </x:c>
      <x:c r="E4" s="13" t="str">
        <x:v>Gebinde neu</x:v>
      </x:c>
      <x:c r="F4" s="13" t="str">
        <x:v>Einheit</x:v>
      </x:c>
      <x:c r="G4" s="13" t="str">
        <x:v>EK neu EUR</x:v>
      </x:c>
      <x:c r="H4" s="13" t="str">
        <x:v>Gültig ab</x:v>
      </x:c>
      <x:c r="I4" s="13" t="str">
        <x:v>Lieferant</x:v>
      </x:c>
      <x:c r="J4" s="13" t="str">
        <x:v>Quellzeile</x:v>
      </x:c>
    </x:row>
    <x:row r="5" ht="22" customHeight="1">
      <x:c r="A5" s="18" t="str">
        <x:v>N-001</x:v>
      </x:c>
      <x:c r="B5" s="18" t="str">
        <x:v>SUP-CLN-001</x:v>
      </x:c>
      <x:c r="C5" s="19" t="str">
        <x:v>4012345000011</x:v>
      </x:c>
      <x:c r="D5" s="16" t="str">
        <x:v>Allzweckreiniger Citrus 1L</x:v>
      </x:c>
      <x:c r="E5" s="16" t="n">
        <x:v>12</x:v>
      </x:c>
      <x:c r="F5" s="16" t="str">
        <x:v>Flasche</x:v>
      </x:c>
      <x:c r="G5" s="17" t="n">
        <x:v>2.71</x:v>
      </x:c>
      <x:c r="H5" s="24" t="n">
        <x:v>46296</x:v>
      </x:c>
      <x:c r="I5" s="16" t="str">
        <x:v>NordSupply GmbH</x:v>
      </x:c>
      <x:c r="J5" s="16" t="n">
        <x:v>2</x:v>
      </x:c>
    </x:row>
    <x:row r="6" ht="22" customHeight="1">
      <x:c r="A6" s="18" t="str">
        <x:v>N-002</x:v>
      </x:c>
      <x:c r="B6" s="18" t="str">
        <x:v>SUP-CLN-002</x:v>
      </x:c>
      <x:c r="C6" s="19" t="str">
        <x:v>4012345000028</x:v>
      </x:c>
      <x:c r="D6" s="16" t="str">
        <x:v>Glasreiniger 750 ml</x:v>
      </x:c>
      <x:c r="E6" s="16" t="n">
        <x:v>12</x:v>
      </x:c>
      <x:c r="F6" s="16" t="str">
        <x:v>Flasche</x:v>
      </x:c>
      <x:c r="G6" s="17" t="n">
        <x:v>1.49</x:v>
      </x:c>
      <x:c r="H6" s="24" t="n">
        <x:v>46296</x:v>
      </x:c>
      <x:c r="I6" s="16" t="str">
        <x:v>NordSupply GmbH</x:v>
      </x:c>
      <x:c r="J6" s="16" t="n">
        <x:v>3</x:v>
      </x:c>
    </x:row>
    <x:row r="7" ht="22" customHeight="1">
      <x:c r="A7" s="18" t="str">
        <x:v>N-003</x:v>
      </x:c>
      <x:c r="B7" s="18" t="str">
        <x:v>SUP-CLN-003</x:v>
      </x:c>
      <x:c r="C7" s="19" t="str">
        <x:v>4012345000035</x:v>
      </x:c>
      <x:c r="D7" s="16" t="str">
        <x:v>Sanitärreiniger Profi 1 L</x:v>
      </x:c>
      <x:c r="E7" s="16" t="n">
        <x:v>12</x:v>
      </x:c>
      <x:c r="F7" s="16" t="str">
        <x:v>Flasche</x:v>
      </x:c>
      <x:c r="G7" s="17" t="n">
        <x:v>2.42</x:v>
      </x:c>
      <x:c r="H7" s="24" t="n">
        <x:v>46296</x:v>
      </x:c>
      <x:c r="I7" s="16" t="str">
        <x:v>NordSupply GmbH</x:v>
      </x:c>
      <x:c r="J7" s="16" t="n">
        <x:v>4</x:v>
      </x:c>
    </x:row>
    <x:row r="8" ht="22" customHeight="1">
      <x:c r="A8" s="18" t="str">
        <x:v>N-004</x:v>
      </x:c>
      <x:c r="B8" s="18" t="str">
        <x:v>SUP-PAP-001</x:v>
      </x:c>
      <x:c r="C8" s="19" t="str">
        <x:v>4012345000042</x:v>
      </x:c>
      <x:c r="D8" s="16" t="str">
        <x:v>Toilettenpapier 3lg hochweiß</x:v>
      </x:c>
      <x:c r="E8" s="16" t="n">
        <x:v>64</x:v>
      </x:c>
      <x:c r="F8" s="16" t="str">
        <x:v>Rolle</x:v>
      </x:c>
      <x:c r="G8" s="17" t="n">
        <x:v>0.39</x:v>
      </x:c>
      <x:c r="H8" s="24" t="n">
        <x:v>46296</x:v>
      </x:c>
      <x:c r="I8" s="16" t="str">
        <x:v>NordSupply GmbH</x:v>
      </x:c>
      <x:c r="J8" s="16" t="n">
        <x:v>5</x:v>
      </x:c>
    </x:row>
    <x:row r="9" ht="22" customHeight="1">
      <x:c r="A9" s="18" t="str">
        <x:v>N-005</x:v>
      </x:c>
      <x:c r="B9" s="18" t="str">
        <x:v>NS-PAP-201</x:v>
      </x:c>
      <x:c r="C9" s="19" t="str">
        <x:v>4012345000059</x:v>
      </x:c>
      <x:c r="D9" s="16" t="str">
        <x:v>Falthandtuch V-Falz 3.200 Blatt</x:v>
      </x:c>
      <x:c r="E9" s="16" t="n">
        <x:v>3200</x:v>
      </x:c>
      <x:c r="F9" s="16" t="str">
        <x:v>Blatt</x:v>
      </x:c>
      <x:c r="G9" s="17" t="n">
        <x:v>22.3</x:v>
      </x:c>
      <x:c r="H9" s="24" t="n">
        <x:v>46296</x:v>
      </x:c>
      <x:c r="I9" s="16" t="str">
        <x:v>NordSupply GmbH</x:v>
      </x:c>
      <x:c r="J9" s="16" t="n">
        <x:v>6</x:v>
      </x:c>
    </x:row>
    <x:row r="10" ht="22" customHeight="1">
      <x:c r="A10" s="18" t="str">
        <x:v>N-006</x:v>
      </x:c>
      <x:c r="B10" s="18" t="str">
        <x:v>SUP-BAG-001</x:v>
      </x:c>
      <x:c r="C10" s="19" t="str">
        <x:v>4012345000066</x:v>
      </x:c>
      <x:c r="D10" s="16" t="str">
        <x:v>Müllsäcke 120 L blau, 25 St.</x:v>
      </x:c>
      <x:c r="E10" s="16" t="n">
        <x:v>8</x:v>
      </x:c>
      <x:c r="F10" s="16" t="str">
        <x:v>Rolle</x:v>
      </x:c>
      <x:c r="G10" s="17" t="n">
        <x:v>4.1</x:v>
      </x:c>
      <x:c r="H10" s="24" t="n">
        <x:v>46296</x:v>
      </x:c>
      <x:c r="I10" s="16" t="str">
        <x:v>NordSupply GmbH</x:v>
      </x:c>
      <x:c r="J10" s="16" t="n">
        <x:v>7</x:v>
      </x:c>
    </x:row>
    <x:row r="11" ht="22" customHeight="1">
      <x:c r="A11" s="18" t="str">
        <x:v>N-007</x:v>
      </x:c>
      <x:c r="B11" s="18" t="str">
        <x:v>SUP-BAG-002</x:v>
      </x:c>
      <x:c r="C11" s="19" t="str">
        <x:v>4012345000073</x:v>
      </x:c>
      <x:c r="D11" s="16" t="str">
        <x:v>Müllbeutel 60 L transparent</x:v>
      </x:c>
      <x:c r="E11" s="16" t="n">
        <x:v>20</x:v>
      </x:c>
      <x:c r="F11" s="16" t="str">
        <x:v>Rolle</x:v>
      </x:c>
      <x:c r="G11" s="17" t="n">
        <x:v>2.2</x:v>
      </x:c>
      <x:c r="H11" s="24" t="n">
        <x:v>46296</x:v>
      </x:c>
      <x:c r="I11" s="16" t="str">
        <x:v>NordSupply GmbH</x:v>
      </x:c>
      <x:c r="J11" s="16" t="n">
        <x:v>8</x:v>
      </x:c>
    </x:row>
    <x:row r="12" ht="22" customHeight="1">
      <x:c r="A12" s="18" t="str">
        <x:v>N-008</x:v>
      </x:c>
      <x:c r="B12" s="18" t="str">
        <x:v>SUP-GLV-001</x:v>
      </x:c>
      <x:c r="C12" s="19" t="str">
        <x:v>4012345000080</x:v>
      </x:c>
      <x:c r="D12" s="16" t="str">
        <x:v>Nitrilhandschuh M blau, 100 St.</x:v>
      </x:c>
      <x:c r="E12" s="16" t="n">
        <x:v>10</x:v>
      </x:c>
      <x:c r="F12" s="16" t="str">
        <x:v>Box</x:v>
      </x:c>
      <x:c r="G12" s="17" t="n">
        <x:v>6</x:v>
      </x:c>
      <x:c r="H12" s="24" t="n">
        <x:v>46296</x:v>
      </x:c>
      <x:c r="I12" s="16" t="str">
        <x:v>NordSupply GmbH</x:v>
      </x:c>
      <x:c r="J12" s="16" t="n">
        <x:v>9</x:v>
      </x:c>
    </x:row>
    <x:row r="13" ht="22" customHeight="1">
      <x:c r="A13" s="18" t="str">
        <x:v>N-009</x:v>
      </x:c>
      <x:c r="B13" s="18" t="str">
        <x:v>SUP-GLV-002</x:v>
      </x:c>
      <x:c r="C13" s="19" t="str">
        <x:v>4012345000097</x:v>
      </x:c>
      <x:c r="D13" s="16" t="str">
        <x:v>Nitrilhandschuh L blau, 100 St.</x:v>
      </x:c>
      <x:c r="E13" s="16" t="n">
        <x:v>10</x:v>
      </x:c>
      <x:c r="F13" s="16" t="str">
        <x:v>Box</x:v>
      </x:c>
      <x:c r="G13" s="17" t="n">
        <x:v>4.8</x:v>
      </x:c>
      <x:c r="H13" s="24" t="n">
        <x:v>46296</x:v>
      </x:c>
      <x:c r="I13" s="16" t="str">
        <x:v>NordSupply GmbH</x:v>
      </x:c>
      <x:c r="J13" s="16" t="n">
        <x:v>10</x:v>
      </x:c>
    </x:row>
    <x:row r="14" ht="22" customHeight="1">
      <x:c r="A14" s="18" t="str">
        <x:v>N-010</x:v>
      </x:c>
      <x:c r="B14" s="18" t="str">
        <x:v>NS-GLV-303</x:v>
      </x:c>
      <x:c r="C14" s="19" t="str">
        <x:v>4012345000103</x:v>
      </x:c>
      <x:c r="D14" s="16" t="str">
        <x:v>Latex Einmalhandschuh M 100er</x:v>
      </x:c>
      <x:c r="E14" s="16" t="n">
        <x:v>10</x:v>
      </x:c>
      <x:c r="F14" s="16" t="str">
        <x:v>Box</x:v>
      </x:c>
      <x:c r="G14" s="17" t="n">
        <x:v>4.35</x:v>
      </x:c>
      <x:c r="H14" s="24" t="n">
        <x:v>46296</x:v>
      </x:c>
      <x:c r="I14" s="16" t="str">
        <x:v>NordSupply GmbH</x:v>
      </x:c>
      <x:c r="J14" s="16" t="n">
        <x:v>11</x:v>
      </x:c>
    </x:row>
    <x:row r="15" ht="22" customHeight="1">
      <x:c r="A15" s="18" t="str">
        <x:v>N-011</x:v>
      </x:c>
      <x:c r="B15" s="18" t="str">
        <x:v>SUP-KIT-001</x:v>
      </x:c>
      <x:c r="C15" s="19" t="str">
        <x:v>4012345000110</x:v>
      </x:c>
      <x:c r="D15" s="16" t="str">
        <x:v>Küchenrollen 3-lagig, 4er</x:v>
      </x:c>
      <x:c r="E15" s="16" t="n">
        <x:v>10</x:v>
      </x:c>
      <x:c r="F15" s="16" t="str">
        <x:v>Pack</x:v>
      </x:c>
      <x:c r="G15" s="17" t="n">
        <x:v>3.25</x:v>
      </x:c>
      <x:c r="H15" s="24" t="n">
        <x:v>46296</x:v>
      </x:c>
      <x:c r="I15" s="16" t="str">
        <x:v>NordSupply GmbH</x:v>
      </x:c>
      <x:c r="J15" s="16" t="n">
        <x:v>12</x:v>
      </x:c>
    </x:row>
    <x:row r="16" ht="22" customHeight="1">
      <x:c r="A16" s="18" t="str">
        <x:v>N-012</x:v>
      </x:c>
      <x:c r="B16" s="18" t="str">
        <x:v>SUP-DSP-001</x:v>
      </x:c>
      <x:c r="C16" s="19" t="str">
        <x:v>4012345000127</x:v>
      </x:c>
      <x:c r="D16" s="16" t="str">
        <x:v>Flüssigseife sensitiv 500 ml</x:v>
      </x:c>
      <x:c r="E16" s="16" t="n">
        <x:v>12</x:v>
      </x:c>
      <x:c r="F16" s="16" t="str">
        <x:v>Flasche</x:v>
      </x:c>
      <x:c r="G16" s="17" t="n">
        <x:v>1.25</x:v>
      </x:c>
      <x:c r="H16" s="24" t="n">
        <x:v>46296</x:v>
      </x:c>
      <x:c r="I16" s="16" t="str">
        <x:v>NordSupply GmbH</x:v>
      </x:c>
      <x:c r="J16" s="16" t="n">
        <x:v>13</x:v>
      </x:c>
    </x:row>
    <x:row r="17" ht="22" customHeight="1">
      <x:c r="A17" s="18" t="str">
        <x:v>N-013</x:v>
      </x:c>
      <x:c r="B17" s="18" t="str">
        <x:v>SUP-DSP-002</x:v>
      </x:c>
      <x:c r="C17" s="19" t="str">
        <x:v>4012345000134</x:v>
      </x:c>
      <x:c r="D17" s="16" t="str">
        <x:v>Flüssigseife sensitiv 5 L</x:v>
      </x:c>
      <x:c r="E17" s="16" t="n">
        <x:v>4</x:v>
      </x:c>
      <x:c r="F17" s="16" t="str">
        <x:v>Kanister</x:v>
      </x:c>
      <x:c r="G17" s="17" t="n">
        <x:v>8.9</x:v>
      </x:c>
      <x:c r="H17" s="24" t="n">
        <x:v>46296</x:v>
      </x:c>
      <x:c r="I17" s="16" t="str">
        <x:v>NordSupply GmbH</x:v>
      </x:c>
      <x:c r="J17" s="16" t="n">
        <x:v>14</x:v>
      </x:c>
    </x:row>
    <x:row r="18" ht="22" customHeight="1">
      <x:c r="A18" s="18" t="str">
        <x:v>N-014</x:v>
      </x:c>
      <x:c r="B18" s="18" t="str">
        <x:v>SUP-DIS-001</x:v>
      </x:c>
      <x:c r="C18" s="19" t="str">
        <x:v>4012345000141</x:v>
      </x:c>
      <x:c r="D18" s="16" t="str">
        <x:v>Flächendesinfektion 1 L</x:v>
      </x:c>
      <x:c r="E18" s="16" t="n">
        <x:v>12</x:v>
      </x:c>
      <x:c r="F18" s="16" t="str">
        <x:v>Kanister</x:v>
      </x:c>
      <x:c r="G18" s="17" t="n">
        <x:v>4.05</x:v>
      </x:c>
      <x:c r="H18" s="24" t="n">
        <x:v>46296</x:v>
      </x:c>
      <x:c r="I18" s="16" t="str">
        <x:v>NordSupply GmbH</x:v>
      </x:c>
      <x:c r="J18" s="16" t="n">
        <x:v>15</x:v>
      </x:c>
    </x:row>
    <x:row r="19" ht="22" customHeight="1">
      <x:c r="A19" s="18" t="str">
        <x:v>N-015</x:v>
      </x:c>
      <x:c r="B19" s="18" t="str">
        <x:v>SUP-DIS-002</x:v>
      </x:c>
      <x:c r="C19" s="19" t="str">
        <x:v>4012345000158</x:v>
      </x:c>
      <x:c r="D19" s="16" t="str">
        <x:v>Handdesinfektion 500 ml</x:v>
      </x:c>
      <x:c r="E19" s="16" t="n">
        <x:v>12</x:v>
      </x:c>
      <x:c r="F19" s="16" t="str">
        <x:v>Flasche</x:v>
      </x:c>
      <x:c r="G19" s="17" t="n">
        <x:v>2.89</x:v>
      </x:c>
      <x:c r="H19" s="24" t="n">
        <x:v>46296</x:v>
      </x:c>
      <x:c r="I19" s="16" t="str">
        <x:v>NordSupply GmbH</x:v>
      </x:c>
      <x:c r="J19" s="16" t="n">
        <x:v>16</x:v>
      </x:c>
    </x:row>
    <x:row r="20" ht="22" customHeight="1">
      <x:c r="A20" s="18" t="str">
        <x:v>N-016</x:v>
      </x:c>
      <x:c r="B20" s="18" t="str">
        <x:v>NS-MOP-441</x:v>
      </x:c>
      <x:c r="C20" s="19" t="str"/>
      <x:c r="D20" s="16" t="str">
        <x:v>Mikrofaser Wischmopp Premium 40 cm blau</x:v>
      </x:c>
      <x:c r="E20" s="16" t="n">
        <x:v>10</x:v>
      </x:c>
      <x:c r="F20" s="16" t="str">
        <x:v>Stück</x:v>
      </x:c>
      <x:c r="G20" s="17" t="n">
        <x:v>3.99</x:v>
      </x:c>
      <x:c r="H20" s="24" t="n">
        <x:v>46296</x:v>
      </x:c>
      <x:c r="I20" s="16" t="str">
        <x:v>NordSupply GmbH</x:v>
      </x:c>
      <x:c r="J20" s="16" t="n">
        <x:v>17</x:v>
      </x:c>
    </x:row>
    <x:row r="21" ht="22" customHeight="1">
      <x:c r="A21" s="18" t="str">
        <x:v>N-017</x:v>
      </x:c>
      <x:c r="B21" s="18" t="str">
        <x:v>SUP-MOP-002</x:v>
      </x:c>
      <x:c r="C21" s="19" t="str">
        <x:v>4012345000172</x:v>
      </x:c>
      <x:c r="D21" s="16" t="str">
        <x:v>Baumwoll-Wischbezug 50 cm</x:v>
      </x:c>
      <x:c r="E21" s="16" t="n">
        <x:v>10</x:v>
      </x:c>
      <x:c r="F21" s="16" t="str">
        <x:v>Stück</x:v>
      </x:c>
      <x:c r="G21" s="17" t="n">
        <x:v>4.18</x:v>
      </x:c>
      <x:c r="H21" s="24" t="n">
        <x:v>46296</x:v>
      </x:c>
      <x:c r="I21" s="16" t="str">
        <x:v>NordSupply GmbH</x:v>
      </x:c>
      <x:c r="J21" s="16" t="n">
        <x:v>18</x:v>
      </x:c>
    </x:row>
    <x:row r="22" ht="22" customHeight="1">
      <x:c r="A22" s="18" t="str">
        <x:v>N-018</x:v>
      </x:c>
      <x:c r="B22" s="18" t="str">
        <x:v>SUP-TOO-001</x:v>
      </x:c>
      <x:c r="C22" s="19" t="str">
        <x:v>4012345000189</x:v>
      </x:c>
      <x:c r="D22" s="16" t="str">
        <x:v>Saalbesen Kokos 40 cm</x:v>
      </x:c>
      <x:c r="E22" s="16" t="n">
        <x:v>5</x:v>
      </x:c>
      <x:c r="F22" s="16" t="str">
        <x:v>Stück</x:v>
      </x:c>
      <x:c r="G22" s="17" t="n">
        <x:v>5.34</x:v>
      </x:c>
      <x:c r="H22" s="24" t="n">
        <x:v>46296</x:v>
      </x:c>
      <x:c r="I22" s="16" t="str">
        <x:v>NordSupply GmbH</x:v>
      </x:c>
      <x:c r="J22" s="16" t="n">
        <x:v>19</x:v>
      </x:c>
    </x:row>
    <x:row r="23" ht="22" customHeight="1">
      <x:c r="A23" s="18" t="str">
        <x:v>N-019</x:v>
      </x:c>
      <x:c r="B23" s="18" t="str">
        <x:v>SUP-TOO-002</x:v>
      </x:c>
      <x:c r="C23" s="19" t="str">
        <x:v>4012345000196</x:v>
      </x:c>
      <x:c r="D23" s="16" t="str">
        <x:v>Kehrgarnitur Kunststoff</x:v>
      </x:c>
      <x:c r="E23" s="16" t="n">
        <x:v>10</x:v>
      </x:c>
      <x:c r="F23" s="16" t="str">
        <x:v>Set</x:v>
      </x:c>
      <x:c r="G23" s="17" t="n">
        <x:v>2.29</x:v>
      </x:c>
      <x:c r="H23" s="24" t="n">
        <x:v>46296</x:v>
      </x:c>
      <x:c r="I23" s="16" t="str">
        <x:v>NordSupply GmbH</x:v>
      </x:c>
      <x:c r="J23" s="16" t="n">
        <x:v>20</x:v>
      </x:c>
    </x:row>
    <x:row r="24" ht="22" customHeight="1">
      <x:c r="A24" s="18" t="str">
        <x:v>N-020</x:v>
      </x:c>
      <x:c r="B24" s="18" t="str">
        <x:v>SUP-CUP-001</x:v>
      </x:c>
      <x:c r="C24" s="19" t="str">
        <x:v>4012345000202</x:v>
      </x:c>
      <x:c r="D24" s="16" t="str">
        <x:v>Kaffeebecher Pappe 0,2 L, 50er</x:v>
      </x:c>
      <x:c r="E24" s="16" t="n">
        <x:v>20</x:v>
      </x:c>
      <x:c r="F24" s="16" t="str">
        <x:v>Pack</x:v>
      </x:c>
      <x:c r="G24" s="17" t="n">
        <x:v>1.6</x:v>
      </x:c>
      <x:c r="H24" s="24" t="n">
        <x:v>46296</x:v>
      </x:c>
      <x:c r="I24" s="16" t="str">
        <x:v>NordSupply GmbH</x:v>
      </x:c>
      <x:c r="J24" s="16" t="n">
        <x:v>21</x:v>
      </x:c>
    </x:row>
    <x:row r="25" ht="22" customHeight="1">
      <x:c r="A25" s="18" t="str">
        <x:v>N-021</x:v>
      </x:c>
      <x:c r="B25" s="18" t="str">
        <x:v>SUP-CUP-002</x:v>
      </x:c>
      <x:c r="C25" s="19" t="str">
        <x:v>4012345000219</x:v>
      </x:c>
      <x:c r="D25" s="16" t="str">
        <x:v>Kaffeebecher Pappe 0,3 L, 50er</x:v>
      </x:c>
      <x:c r="E25" s="16" t="n">
        <x:v>20</x:v>
      </x:c>
      <x:c r="F25" s="16" t="str">
        <x:v>Pack</x:v>
      </x:c>
      <x:c r="G25" s="17" t="n">
        <x:v>2.42</x:v>
      </x:c>
      <x:c r="H25" s="24" t="n">
        <x:v>46296</x:v>
      </x:c>
      <x:c r="I25" s="16" t="str">
        <x:v>NordSupply GmbH</x:v>
      </x:c>
      <x:c r="J25" s="16" t="n">
        <x:v>22</x:v>
      </x:c>
    </x:row>
    <x:row r="26" ht="22" customHeight="1">
      <x:c r="A26" s="18" t="str">
        <x:v>N-022</x:v>
      </x:c>
      <x:c r="B26" s="18" t="str">
        <x:v>SUP-CUP-002</x:v>
      </x:c>
      <x:c r="C26" s="19" t="str">
        <x:v>4012345000219</x:v>
      </x:c>
      <x:c r="D26" s="16" t="str">
        <x:v>Pappbecher 300 ml, 50 Stück</x:v>
      </x:c>
      <x:c r="E26" s="16" t="n">
        <x:v>20</x:v>
      </x:c>
      <x:c r="F26" s="16" t="str">
        <x:v>Pack</x:v>
      </x:c>
      <x:c r="G26" s="17" t="n">
        <x:v>2.45</x:v>
      </x:c>
      <x:c r="H26" s="24" t="n">
        <x:v>46296</x:v>
      </x:c>
      <x:c r="I26" s="16" t="str">
        <x:v>NordSupply GmbH</x:v>
      </x:c>
      <x:c r="J26" s="16" t="n">
        <x:v>23</x:v>
      </x:c>
    </x:row>
    <x:row r="27" ht="22" customHeight="1">
      <x:c r="A27" s="18" t="str">
        <x:v>N-023</x:v>
      </x:c>
      <x:c r="B27" s="18" t="str">
        <x:v>SUP-FOI-001</x:v>
      </x:c>
      <x:c r="C27" s="19" t="str">
        <x:v>4012345000226</x:v>
      </x:c>
      <x:c r="D27" s="16" t="str">
        <x:v>Frischhaltefolie PE 45 cm x 300 m</x:v>
      </x:c>
      <x:c r="E27" s="16" t="n">
        <x:v>6</x:v>
      </x:c>
      <x:c r="F27" s="16" t="str">
        <x:v>Rolle</x:v>
      </x:c>
      <x:c r="G27" s="17" t="n">
        <x:v>10.24</x:v>
      </x:c>
      <x:c r="H27" s="24" t="n">
        <x:v>46296</x:v>
      </x:c>
      <x:c r="I27" s="16" t="str">
        <x:v>NordSupply GmbH</x:v>
      </x:c>
      <x:c r="J27" s="16" t="n">
        <x:v>24</x:v>
      </x:c>
    </x:row>
    <x:row r="28" ht="22" customHeight="1">
      <x:c r="A28" s="18" t="str">
        <x:v>N-024</x:v>
      </x:c>
      <x:c r="B28" s="18" t="str">
        <x:v>NS-FOI-550</x:v>
      </x:c>
      <x:c r="C28" s="19" t="str">
        <x:v>4012345000233</x:v>
      </x:c>
      <x:c r="D28" s="16" t="str">
        <x:v>Aluminiumfolie 45 cm x 150 m</x:v>
      </x:c>
      <x:c r="E28" s="16" t="n">
        <x:v>6</x:v>
      </x:c>
      <x:c r="F28" s="16" t="str">
        <x:v>Rolle</x:v>
      </x:c>
      <x:c r="G28" s="17" t="n">
        <x:v>12.1</x:v>
      </x:c>
      <x:c r="H28" s="24" t="n">
        <x:v>46296</x:v>
      </x:c>
      <x:c r="I28" s="16" t="str">
        <x:v>NordSupply GmbH</x:v>
      </x:c>
      <x:c r="J28" s="16" t="n">
        <x:v>25</x:v>
      </x:c>
    </x:row>
    <x:row r="29" ht="22" customHeight="1">
      <x:c r="A29" s="18" t="str">
        <x:v>N-025</x:v>
      </x:c>
      <x:c r="B29" s="18" t="str">
        <x:v>SUP-NAP-001</x:v>
      </x:c>
      <x:c r="C29" s="19" t="str">
        <x:v>4012345000240</x:v>
      </x:c>
      <x:c r="D29" s="16" t="str">
        <x:v>Servietten weiß 33 x 33 cm, 250er</x:v>
      </x:c>
      <x:c r="E29" s="16" t="n">
        <x:v>8</x:v>
      </x:c>
      <x:c r="F29" s="16" t="str">
        <x:v>Pack</x:v>
      </x:c>
      <x:c r="G29" s="17" t="n">
        <x:v>3.4</x:v>
      </x:c>
      <x:c r="H29" s="24" t="n">
        <x:v>46296</x:v>
      </x:c>
      <x:c r="I29" s="16" t="str">
        <x:v>NordSupply GmbH</x:v>
      </x:c>
      <x:c r="J29" s="16" t="n">
        <x:v>26</x:v>
      </x:c>
    </x:row>
    <x:row r="30" ht="22" customHeight="1">
      <x:c r="A30" s="18" t="str">
        <x:v>N-026</x:v>
      </x:c>
      <x:c r="B30" s="18" t="str">
        <x:v>SUP-BOX-001</x:v>
      </x:c>
      <x:c r="C30" s="19" t="str">
        <x:v>4012345000257</x:v>
      </x:c>
      <x:c r="D30" s="16" t="str">
        <x:v>Take-away Menübox Bagasse 2-geteilt</x:v>
      </x:c>
      <x:c r="E30" s="16" t="n">
        <x:v>10</x:v>
      </x:c>
      <x:c r="F30" s="16" t="str">
        <x:v>Pack</x:v>
      </x:c>
      <x:c r="G30" s="17" t="n">
        <x:v>8.3</x:v>
      </x:c>
      <x:c r="H30" s="24" t="n">
        <x:v>46296</x:v>
      </x:c>
      <x:c r="I30" s="16" t="str">
        <x:v>NordSupply GmbH</x:v>
      </x:c>
      <x:c r="J30" s="16" t="n">
        <x:v>27</x:v>
      </x:c>
    </x:row>
    <x:row r="31" ht="22" customHeight="1">
      <x:c r="A31" s="18" t="str">
        <x:v>N-027</x:v>
      </x:c>
      <x:c r="B31" s="18" t="str">
        <x:v>SUP-LBL-001</x:v>
      </x:c>
      <x:c r="C31" s="19" t="str">
        <x:v>4012345000271</x:v>
      </x:c>
      <x:c r="D31" s="16" t="str">
        <x:v>Kassenrollen Thermo 80/80/12, 5er</x:v>
      </x:c>
      <x:c r="E31" s="16" t="n">
        <x:v>20</x:v>
      </x:c>
      <x:c r="F31" s="16" t="str">
        <x:v>Pack</x:v>
      </x:c>
      <x:c r="G31" s="17" t="n">
        <x:v>3.02</x:v>
      </x:c>
      <x:c r="H31" s="24" t="n">
        <x:v>46296</x:v>
      </x:c>
      <x:c r="I31" s="16" t="str">
        <x:v>NordSupply GmbH</x:v>
      </x:c>
      <x:c r="J31" s="16" t="n">
        <x:v>28</x:v>
      </x:c>
    </x:row>
    <x:row r="32" ht="22" customHeight="1">
      <x:c r="A32" s="18" t="str">
        <x:v>N-028</x:v>
      </x:c>
      <x:c r="B32" s="18" t="str">
        <x:v>SUP-TAP-001</x:v>
      </x:c>
      <x:c r="C32" s="19" t="str">
        <x:v>4012345000288</x:v>
      </x:c>
      <x:c r="D32" s="16" t="str">
        <x:v>Packband transparent 50/66</x:v>
      </x:c>
      <x:c r="E32" s="16" t="n">
        <x:v>36</x:v>
      </x:c>
      <x:c r="F32" s="16" t="str">
        <x:v>Rolle</x:v>
      </x:c>
      <x:c r="G32" s="17" t="n">
        <x:v>1.1</x:v>
      </x:c>
      <x:c r="H32" s="24" t="n">
        <x:v>46296</x:v>
      </x:c>
      <x:c r="I32" s="16" t="str">
        <x:v>NordSupply GmbH</x:v>
      </x:c>
      <x:c r="J32" s="16" t="n">
        <x:v>29</x:v>
      </x:c>
    </x:row>
    <x:row r="33" ht="22" customHeight="1">
      <x:c r="A33" s="18" t="str">
        <x:v>N-029</x:v>
      </x:c>
      <x:c r="B33" s="18" t="str">
        <x:v>SUP-NEW-900</x:v>
      </x:c>
      <x:c r="C33" s="19" t="str">
        <x:v>4012345099909</x:v>
      </x:c>
      <x:c r="D33" s="16" t="str">
        <x:v>Eco-Müllbeutel 35 L, 30 Stück</x:v>
      </x:c>
      <x:c r="E33" s="16" t="n">
        <x:v>12</x:v>
      </x:c>
      <x:c r="F33" s="16" t="str">
        <x:v>Rolle</x:v>
      </x:c>
      <x:c r="G33" s="17" t="n">
        <x:v>1.95</x:v>
      </x:c>
      <x:c r="H33" s="24" t="n">
        <x:v>46296</x:v>
      </x:c>
      <x:c r="I33" s="16" t="str">
        <x:v>NordSupply GmbH</x:v>
      </x:c>
      <x:c r="J33" s="16" t="n">
        <x:v>30</x:v>
      </x:c>
    </x:row>
    <x:row r="34" ht="22" customHeight="1">
      <x:c r="A34" s="18" t="str">
        <x:v>N-030</x:v>
      </x:c>
      <x:c r="B34" s="18" t="str">
        <x:v>SUP-NEW-901</x:v>
      </x:c>
      <x:c r="C34" s="19" t="str">
        <x:v>4012345099916</x:v>
      </x:c>
      <x:c r="D34" s="16" t="str">
        <x:v>Dosierpumpe für 5-L-Kanister</x:v>
      </x:c>
      <x:c r="E34" s="16" t="n">
        <x:v>24</x:v>
      </x:c>
      <x:c r="F34" s="16" t="str">
        <x:v>Stück</x:v>
      </x:c>
      <x:c r="G34" s="17" t="n">
        <x:v>0.89</x:v>
      </x:c>
      <x:c r="H34" s="24" t="n">
        <x:v>46296</x:v>
      </x:c>
      <x:c r="I34" s="16" t="str">
        <x:v>NordSupply GmbH</x:v>
      </x:c>
      <x:c r="J34" s="16" t="n">
        <x:v>31</x:v>
      </x:c>
    </x:row>
  </x:sheetData>
  <x:mergeCells>
    <x:mergeCell ref="A1:J1"/>
    <x:mergeCell ref="A2:J2"/>
  </x:mergeCells>
  <x:conditionalFormatting sqref="B5:B34">
    <x:cfRule type="duplicateValues" dxfId="0" priority="1"/>
  </x:conditionalFormatting>
  <x:pageMargins left="0.7" right="0.7" top="0.75" bottom="0.75" header="0.3" footer="0.3"/>
  <x:tableParts count="1">
    <x:tablePart xmlns:r="http://schemas.openxmlformats.org/officeDocument/2006/relationships" r:id="R85074cdce60d42a0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1" hidden="0" customWidth="1"/>
    <x:col min="2" max="2" width="17" hidden="0" customWidth="1"/>
    <x:col min="3" max="3" width="17" hidden="0" customWidth="1"/>
    <x:col min="4" max="4" width="42" hidden="0" customWidth="1"/>
    <x:col min="5" max="5" width="22" hidden="0" customWidth="1"/>
    <x:col min="6" max="6" width="12" hidden="0" customWidth="1"/>
    <x:col min="7" max="7" width="15" hidden="0" customWidth="1"/>
    <x:col min="8" max="8" width="11" hidden="0" customWidth="1"/>
    <x:col min="9" max="9" width="39" hidden="0" customWidth="1"/>
    <x:col min="10" max="10" width="21" hidden="0" customWidth="1"/>
  </x:cols>
  <x:sheetData>
    <x:row r="1" ht="34" customHeight="1">
      <x:c r="A1" s="3" t="str">
        <x:v>Matching &amp; Prüfwarteschlange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0" customHeight="1">
      <x:c r="A2" s="7" t="str">
        <x:v>Automatisch erzeugter Matching-Vorschlag. Unsichere oder widersprüchliche Zuordnungen bleiben gesperrt, bis ein Mensch entscheidet.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38" customHeight="1">
      <x:c r="A4" s="13" t="str">
        <x:v>Listenzeile</x:v>
      </x:c>
      <x:c r="B4" s="13" t="str">
        <x:v>Lieferanten-SKU</x:v>
      </x:c>
      <x:c r="C4" s="13" t="str">
        <x:v>EAN</x:v>
      </x:c>
      <x:c r="D4" s="13" t="str">
        <x:v>Lieferantenbezeichnung</x:v>
      </x:c>
      <x:c r="E4" s="13" t="str">
        <x:v>Match-Methode</x:v>
      </x:c>
      <x:c r="F4" s="13" t="str">
        <x:v>Sicherheit</x:v>
      </x:c>
      <x:c r="G4" s="13" t="str">
        <x:v>Eigene SKU</x:v>
      </x:c>
      <x:c r="H4" s="13" t="str">
        <x:v>Dublette</x:v>
      </x:c>
      <x:c r="I4" s="13" t="str">
        <x:v>Matching-Hinweis</x:v>
      </x:c>
      <x:c r="J4" s="13" t="str">
        <x:v>Prüfstatus</x:v>
      </x:c>
    </x:row>
    <x:row r="5" ht="22" customHeight="1">
      <x:c r="A5" s="18" t="str">
        <x:f>'Supplier_New_List'!A5</x:f>
        <x:v>N-001</x:v>
      </x:c>
      <x:c r="B5" s="18" t="str">
        <x:f>'Supplier_New_List'!B5</x:f>
        <x:v>SUP-CLN-001</x:v>
      </x:c>
      <x:c r="C5" s="19" t="str">
        <x:f>'Supplier_New_List'!C5</x:f>
        <x:v>4012345000011</x:v>
      </x:c>
      <x:c r="D5" s="16" t="str">
        <x:f>'Supplier_New_List'!D5</x:f>
        <x:v>Allzweckreiniger Citrus 1L</x:v>
      </x:c>
      <x:c r="E5" s="16" t="str">
        <x:v>Lieferanten-SKU exakt</x:v>
      </x:c>
      <x:c r="F5" s="25" t="n">
        <x:v>1</x:v>
      </x:c>
      <x:c r="G5" s="16" t="str">
        <x:v>INT-1001</x:v>
      </x:c>
      <x:c r="H5" s="16" t="str">
        <x:f>IF(COUNTIF($B$5:$B$34,B5)&gt;1,"JA","NEIN")</x:f>
        <x:v>NEIN</x:v>
      </x:c>
      <x:c r="I5" s="16" t="str">
        <x:v>SKU identisch</x:v>
      </x:c>
      <x:c r="J5" s="16" t="str">
        <x:v>Offen</x:v>
      </x:c>
    </x:row>
    <x:row r="6" ht="22" customHeight="1">
      <x:c r="A6" s="18" t="str">
        <x:f>'Supplier_New_List'!A6</x:f>
        <x:v>N-002</x:v>
      </x:c>
      <x:c r="B6" s="18" t="str">
        <x:f>'Supplier_New_List'!B6</x:f>
        <x:v>SUP-CLN-002</x:v>
      </x:c>
      <x:c r="C6" s="19" t="str">
        <x:f>'Supplier_New_List'!C6</x:f>
        <x:v>4012345000028</x:v>
      </x:c>
      <x:c r="D6" s="16" t="str">
        <x:f>'Supplier_New_List'!D6</x:f>
        <x:v>Glasreiniger 750 ml</x:v>
      </x:c>
      <x:c r="E6" s="16" t="str">
        <x:v>Lieferanten-SKU exakt</x:v>
      </x:c>
      <x:c r="F6" s="25" t="n">
        <x:v>1</x:v>
      </x:c>
      <x:c r="G6" s="16" t="str">
        <x:v>INT-1002</x:v>
      </x:c>
      <x:c r="H6" s="16" t="str">
        <x:f>IF(COUNTIF($B$5:$B$34,B6)&gt;1,"JA","NEIN")</x:f>
        <x:v>NEIN</x:v>
      </x:c>
      <x:c r="I6" s="16" t="str">
        <x:v>SKU identisch</x:v>
      </x:c>
      <x:c r="J6" s="16" t="str">
        <x:v>Freigegeben</x:v>
      </x:c>
    </x:row>
    <x:row r="7" ht="22" customHeight="1">
      <x:c r="A7" s="18" t="str">
        <x:f>'Supplier_New_List'!A7</x:f>
        <x:v>N-003</x:v>
      </x:c>
      <x:c r="B7" s="18" t="str">
        <x:f>'Supplier_New_List'!B7</x:f>
        <x:v>SUP-CLN-003</x:v>
      </x:c>
      <x:c r="C7" s="19" t="str">
        <x:f>'Supplier_New_List'!C7</x:f>
        <x:v>4012345000035</x:v>
      </x:c>
      <x:c r="D7" s="16" t="str">
        <x:f>'Supplier_New_List'!D7</x:f>
        <x:v>Sanitärreiniger Profi 1 L</x:v>
      </x:c>
      <x:c r="E7" s="16" t="str">
        <x:v>Lieferanten-SKU exakt</x:v>
      </x:c>
      <x:c r="F7" s="25" t="n">
        <x:v>1</x:v>
      </x:c>
      <x:c r="G7" s="16" t="str">
        <x:v>INT-1003</x:v>
      </x:c>
      <x:c r="H7" s="16" t="str">
        <x:f>IF(COUNTIF($B$5:$B$34,B7)&gt;1,"JA","NEIN")</x:f>
        <x:v>NEIN</x:v>
      </x:c>
      <x:c r="I7" s="16" t="str">
        <x:v>SKU identisch</x:v>
      </x:c>
      <x:c r="J7" s="16" t="str">
        <x:v>Prüfung nötig</x:v>
      </x:c>
    </x:row>
    <x:row r="8" ht="22" customHeight="1">
      <x:c r="A8" s="18" t="str">
        <x:f>'Supplier_New_List'!A8</x:f>
        <x:v>N-004</x:v>
      </x:c>
      <x:c r="B8" s="18" t="str">
        <x:f>'Supplier_New_List'!B8</x:f>
        <x:v>SUP-PAP-001</x:v>
      </x:c>
      <x:c r="C8" s="19" t="str">
        <x:f>'Supplier_New_List'!C8</x:f>
        <x:v>4012345000042</x:v>
      </x:c>
      <x:c r="D8" s="16" t="str">
        <x:f>'Supplier_New_List'!D8</x:f>
        <x:v>Toilettenpapier 3lg hochweiß</x:v>
      </x:c>
      <x:c r="E8" s="16" t="str">
        <x:v>Lieferanten-SKU exakt</x:v>
      </x:c>
      <x:c r="F8" s="25" t="n">
        <x:v>1</x:v>
      </x:c>
      <x:c r="G8" s="16" t="str">
        <x:v>INT-1004</x:v>
      </x:c>
      <x:c r="H8" s="16" t="str">
        <x:f>IF(COUNTIF($B$5:$B$34,B8)&gt;1,"JA","NEIN")</x:f>
        <x:v>NEIN</x:v>
      </x:c>
      <x:c r="I8" s="16" t="str">
        <x:v>SKU identisch</x:v>
      </x:c>
      <x:c r="J8" s="16" t="str">
        <x:v>Freigegeben</x:v>
      </x:c>
    </x:row>
    <x:row r="9" ht="22" customHeight="1">
      <x:c r="A9" s="18" t="str">
        <x:f>'Supplier_New_List'!A9</x:f>
        <x:v>N-005</x:v>
      </x:c>
      <x:c r="B9" s="18" t="str">
        <x:f>'Supplier_New_List'!B9</x:f>
        <x:v>NS-PAP-201</x:v>
      </x:c>
      <x:c r="C9" s="19" t="str">
        <x:f>'Supplier_New_List'!C9</x:f>
        <x:v>4012345000059</x:v>
      </x:c>
      <x:c r="D9" s="16" t="str">
        <x:f>'Supplier_New_List'!D9</x:f>
        <x:v>Falthandtuch V-Falz 3.200 Blatt</x:v>
      </x:c>
      <x:c r="E9" s="16" t="str">
        <x:v>EAN exakt</x:v>
      </x:c>
      <x:c r="F9" s="25" t="n">
        <x:v>1</x:v>
      </x:c>
      <x:c r="G9" s="16" t="str">
        <x:v>INT-1005</x:v>
      </x:c>
      <x:c r="H9" s="16" t="str">
        <x:f>IF(COUNTIF($B$5:$B$34,B9)&gt;1,"JA","NEIN")</x:f>
        <x:v>NEIN</x:v>
      </x:c>
      <x:c r="I9" s="16" t="str">
        <x:v>Lieferanten-SKU geändert; EAN identisch</x:v>
      </x:c>
      <x:c r="J9" s="16" t="str">
        <x:v>Offen</x:v>
      </x:c>
    </x:row>
    <x:row r="10" ht="22" customHeight="1">
      <x:c r="A10" s="18" t="str">
        <x:f>'Supplier_New_List'!A10</x:f>
        <x:v>N-006</x:v>
      </x:c>
      <x:c r="B10" s="18" t="str">
        <x:f>'Supplier_New_List'!B10</x:f>
        <x:v>SUP-BAG-001</x:v>
      </x:c>
      <x:c r="C10" s="19" t="str">
        <x:f>'Supplier_New_List'!C10</x:f>
        <x:v>4012345000066</x:v>
      </x:c>
      <x:c r="D10" s="16" t="str">
        <x:f>'Supplier_New_List'!D10</x:f>
        <x:v>Müllsäcke 120 L blau, 25 St.</x:v>
      </x:c>
      <x:c r="E10" s="16" t="str">
        <x:v>Lieferanten-SKU exakt</x:v>
      </x:c>
      <x:c r="F10" s="25" t="n">
        <x:v>1</x:v>
      </x:c>
      <x:c r="G10" s="16" t="str">
        <x:v>INT-1006</x:v>
      </x:c>
      <x:c r="H10" s="16" t="str">
        <x:f>IF(COUNTIF($B$5:$B$34,B10)&gt;1,"JA","NEIN")</x:f>
        <x:v>NEIN</x:v>
      </x:c>
      <x:c r="I10" s="16" t="str">
        <x:v>Packungsmenge verändert</x:v>
      </x:c>
      <x:c r="J10" s="16" t="str">
        <x:v>Prüfung nötig</x:v>
      </x:c>
    </x:row>
    <x:row r="11" ht="22" customHeight="1">
      <x:c r="A11" s="18" t="str">
        <x:f>'Supplier_New_List'!A11</x:f>
        <x:v>N-007</x:v>
      </x:c>
      <x:c r="B11" s="18" t="str">
        <x:f>'Supplier_New_List'!B11</x:f>
        <x:v>SUP-BAG-002</x:v>
      </x:c>
      <x:c r="C11" s="19" t="str">
        <x:f>'Supplier_New_List'!C11</x:f>
        <x:v>4012345000073</x:v>
      </x:c>
      <x:c r="D11" s="16" t="str">
        <x:f>'Supplier_New_List'!D11</x:f>
        <x:v>Müllbeutel 60 L transparent</x:v>
      </x:c>
      <x:c r="E11" s="16" t="str">
        <x:v>Lieferanten-SKU exakt</x:v>
      </x:c>
      <x:c r="F11" s="25" t="n">
        <x:v>1</x:v>
      </x:c>
      <x:c r="G11" s="16" t="str">
        <x:v>INT-1007</x:v>
      </x:c>
      <x:c r="H11" s="16" t="str">
        <x:f>IF(COUNTIF($B$5:$B$34,B11)&gt;1,"JA","NEIN")</x:f>
        <x:v>NEIN</x:v>
      </x:c>
      <x:c r="I11" s="16" t="str">
        <x:v>SKU identisch</x:v>
      </x:c>
      <x:c r="J11" s="16" t="str">
        <x:v>Freigegeben</x:v>
      </x:c>
    </x:row>
    <x:row r="12" ht="22" customHeight="1">
      <x:c r="A12" s="18" t="str">
        <x:f>'Supplier_New_List'!A12</x:f>
        <x:v>N-008</x:v>
      </x:c>
      <x:c r="B12" s="18" t="str">
        <x:f>'Supplier_New_List'!B12</x:f>
        <x:v>SUP-GLV-001</x:v>
      </x:c>
      <x:c r="C12" s="19" t="str">
        <x:f>'Supplier_New_List'!C12</x:f>
        <x:v>4012345000080</x:v>
      </x:c>
      <x:c r="D12" s="16" t="str">
        <x:f>'Supplier_New_List'!D12</x:f>
        <x:v>Nitrilhandschuh M blau, 100 St.</x:v>
      </x:c>
      <x:c r="E12" s="16" t="str">
        <x:v>Lieferanten-SKU exakt</x:v>
      </x:c>
      <x:c r="F12" s="25" t="n">
        <x:v>1</x:v>
      </x:c>
      <x:c r="G12" s="16" t="str">
        <x:v>INT-1008</x:v>
      </x:c>
      <x:c r="H12" s="16" t="str">
        <x:f>IF(COUNTIF($B$5:$B$34,B12)&gt;1,"JA","NEIN")</x:f>
        <x:v>NEIN</x:v>
      </x:c>
      <x:c r="I12" s="16" t="str">
        <x:v>Starker Preisanstieg</x:v>
      </x:c>
      <x:c r="J12" s="16" t="str">
        <x:v>Prüfung nötig</x:v>
      </x:c>
    </x:row>
    <x:row r="13" ht="22" customHeight="1">
      <x:c r="A13" s="18" t="str">
        <x:f>'Supplier_New_List'!A13</x:f>
        <x:v>N-009</x:v>
      </x:c>
      <x:c r="B13" s="18" t="str">
        <x:f>'Supplier_New_List'!B13</x:f>
        <x:v>SUP-GLV-002</x:v>
      </x:c>
      <x:c r="C13" s="19" t="str">
        <x:f>'Supplier_New_List'!C13</x:f>
        <x:v>4012345000097</x:v>
      </x:c>
      <x:c r="D13" s="16" t="str">
        <x:f>'Supplier_New_List'!D13</x:f>
        <x:v>Nitrilhandschuh L blau, 100 St.</x:v>
      </x:c>
      <x:c r="E13" s="16" t="str">
        <x:v>Lieferanten-SKU exakt</x:v>
      </x:c>
      <x:c r="F13" s="25" t="n">
        <x:v>1</x:v>
      </x:c>
      <x:c r="G13" s="16" t="str">
        <x:v>INT-1009</x:v>
      </x:c>
      <x:c r="H13" s="16" t="str">
        <x:f>IF(COUNTIF($B$5:$B$34,B13)&gt;1,"JA","NEIN")</x:f>
        <x:v>NEIN</x:v>
      </x:c>
      <x:c r="I13" s="16" t="str">
        <x:v>SKU identisch</x:v>
      </x:c>
      <x:c r="J13" s="16" t="str">
        <x:v>Freigegeben</x:v>
      </x:c>
    </x:row>
    <x:row r="14" ht="22" customHeight="1">
      <x:c r="A14" s="18" t="str">
        <x:f>'Supplier_New_List'!A14</x:f>
        <x:v>N-010</x:v>
      </x:c>
      <x:c r="B14" s="18" t="str">
        <x:f>'Supplier_New_List'!B14</x:f>
        <x:v>NS-GLV-303</x:v>
      </x:c>
      <x:c r="C14" s="19" t="str">
        <x:f>'Supplier_New_List'!C14</x:f>
        <x:v>4012345000103</x:v>
      </x:c>
      <x:c r="D14" s="16" t="str">
        <x:f>'Supplier_New_List'!D14</x:f>
        <x:v>Latex Einmalhandschuh M 100er</x:v>
      </x:c>
      <x:c r="E14" s="16" t="str">
        <x:v>EAN exakt</x:v>
      </x:c>
      <x:c r="F14" s="25" t="n">
        <x:v>1</x:v>
      </x:c>
      <x:c r="G14" s="16" t="str">
        <x:v>INT-1010</x:v>
      </x:c>
      <x:c r="H14" s="16" t="str">
        <x:f>IF(COUNTIF($B$5:$B$34,B14)&gt;1,"JA","NEIN")</x:f>
        <x:v>NEIN</x:v>
      </x:c>
      <x:c r="I14" s="16" t="str">
        <x:v>Lieferanten-SKU geändert; EAN identisch</x:v>
      </x:c>
      <x:c r="J14" s="16" t="str">
        <x:v>Offen</x:v>
      </x:c>
    </x:row>
    <x:row r="15" ht="22" customHeight="1">
      <x:c r="A15" s="18" t="str">
        <x:f>'Supplier_New_List'!A15</x:f>
        <x:v>N-011</x:v>
      </x:c>
      <x:c r="B15" s="18" t="str">
        <x:f>'Supplier_New_List'!B15</x:f>
        <x:v>SUP-KIT-001</x:v>
      </x:c>
      <x:c r="C15" s="19" t="str">
        <x:f>'Supplier_New_List'!C15</x:f>
        <x:v>4012345000110</x:v>
      </x:c>
      <x:c r="D15" s="16" t="str">
        <x:f>'Supplier_New_List'!D15</x:f>
        <x:v>Küchenrollen 3-lagig, 4er</x:v>
      </x:c>
      <x:c r="E15" s="16" t="str">
        <x:v>Lieferanten-SKU exakt</x:v>
      </x:c>
      <x:c r="F15" s="25" t="n">
        <x:v>1</x:v>
      </x:c>
      <x:c r="G15" s="16" t="str">
        <x:v>INT-1011</x:v>
      </x:c>
      <x:c r="H15" s="16" t="str">
        <x:f>IF(COUNTIF($B$5:$B$34,B15)&gt;1,"JA","NEIN")</x:f>
        <x:v>NEIN</x:v>
      </x:c>
      <x:c r="I15" s="16" t="str">
        <x:v>Packungsmenge verändert</x:v>
      </x:c>
      <x:c r="J15" s="16" t="str">
        <x:v>Prüfung nötig</x:v>
      </x:c>
    </x:row>
    <x:row r="16" ht="22" customHeight="1">
      <x:c r="A16" s="18" t="str">
        <x:f>'Supplier_New_List'!A16</x:f>
        <x:v>N-012</x:v>
      </x:c>
      <x:c r="B16" s="18" t="str">
        <x:f>'Supplier_New_List'!B16</x:f>
        <x:v>SUP-DSP-001</x:v>
      </x:c>
      <x:c r="C16" s="19" t="str">
        <x:f>'Supplier_New_List'!C16</x:f>
        <x:v>4012345000127</x:v>
      </x:c>
      <x:c r="D16" s="16" t="str">
        <x:f>'Supplier_New_List'!D16</x:f>
        <x:v>Flüssigseife sensitiv 500 ml</x:v>
      </x:c>
      <x:c r="E16" s="16" t="str">
        <x:v>Lieferanten-SKU exakt</x:v>
      </x:c>
      <x:c r="F16" s="25" t="n">
        <x:v>1</x:v>
      </x:c>
      <x:c r="G16" s="16" t="str">
        <x:v>INT-1012</x:v>
      </x:c>
      <x:c r="H16" s="16" t="str">
        <x:f>IF(COUNTIF($B$5:$B$34,B16)&gt;1,"JA","NEIN")</x:f>
        <x:v>NEIN</x:v>
      </x:c>
      <x:c r="I16" s="16" t="str">
        <x:v>SKU identisch</x:v>
      </x:c>
      <x:c r="J16" s="16" t="str">
        <x:v>Freigegeben</x:v>
      </x:c>
    </x:row>
    <x:row r="17" ht="22" customHeight="1">
      <x:c r="A17" s="18" t="str">
        <x:f>'Supplier_New_List'!A17</x:f>
        <x:v>N-013</x:v>
      </x:c>
      <x:c r="B17" s="18" t="str">
        <x:f>'Supplier_New_List'!B17</x:f>
        <x:v>SUP-DSP-002</x:v>
      </x:c>
      <x:c r="C17" s="19" t="str">
        <x:f>'Supplier_New_List'!C17</x:f>
        <x:v>4012345000134</x:v>
      </x:c>
      <x:c r="D17" s="16" t="str">
        <x:f>'Supplier_New_List'!D17</x:f>
        <x:v>Flüssigseife sensitiv 5 L</x:v>
      </x:c>
      <x:c r="E17" s="16" t="str">
        <x:v>Lieferanten-SKU exakt</x:v>
      </x:c>
      <x:c r="F17" s="25" t="n">
        <x:v>1</x:v>
      </x:c>
      <x:c r="G17" s="16" t="str">
        <x:v>INT-1013</x:v>
      </x:c>
      <x:c r="H17" s="16" t="str">
        <x:f>IF(COUNTIF($B$5:$B$34,B17)&gt;1,"JA","NEIN")</x:f>
        <x:v>NEIN</x:v>
      </x:c>
      <x:c r="I17" s="16" t="str">
        <x:v>Starker Preisanstieg</x:v>
      </x:c>
      <x:c r="J17" s="16" t="str">
        <x:v>Prüfung nötig</x:v>
      </x:c>
    </x:row>
    <x:row r="18" ht="22" customHeight="1">
      <x:c r="A18" s="18" t="str">
        <x:f>'Supplier_New_List'!A18</x:f>
        <x:v>N-014</x:v>
      </x:c>
      <x:c r="B18" s="18" t="str">
        <x:f>'Supplier_New_List'!B18</x:f>
        <x:v>SUP-DIS-001</x:v>
      </x:c>
      <x:c r="C18" s="19" t="str">
        <x:f>'Supplier_New_List'!C18</x:f>
        <x:v>4012345000141</x:v>
      </x:c>
      <x:c r="D18" s="16" t="str">
        <x:f>'Supplier_New_List'!D18</x:f>
        <x:v>Flächendesinfektion 1 L</x:v>
      </x:c>
      <x:c r="E18" s="16" t="str">
        <x:v>Lieferanten-SKU exakt</x:v>
      </x:c>
      <x:c r="F18" s="25" t="n">
        <x:v>1</x:v>
      </x:c>
      <x:c r="G18" s="16" t="str">
        <x:v>INT-1014</x:v>
      </x:c>
      <x:c r="H18" s="16" t="str">
        <x:f>IF(COUNTIF($B$5:$B$34,B18)&gt;1,"JA","NEIN")</x:f>
        <x:v>NEIN</x:v>
      </x:c>
      <x:c r="I18" s="16" t="str">
        <x:v>Einheit weicht ab</x:v>
      </x:c>
      <x:c r="J18" s="16" t="str">
        <x:v>Prüfung nötig</x:v>
      </x:c>
    </x:row>
    <x:row r="19" ht="22" customHeight="1">
      <x:c r="A19" s="18" t="str">
        <x:f>'Supplier_New_List'!A19</x:f>
        <x:v>N-015</x:v>
      </x:c>
      <x:c r="B19" s="18" t="str">
        <x:f>'Supplier_New_List'!B19</x:f>
        <x:v>SUP-DIS-002</x:v>
      </x:c>
      <x:c r="C19" s="19" t="str">
        <x:f>'Supplier_New_List'!C19</x:f>
        <x:v>4012345000158</x:v>
      </x:c>
      <x:c r="D19" s="16" t="str">
        <x:f>'Supplier_New_List'!D19</x:f>
        <x:v>Handdesinfektion 500 ml</x:v>
      </x:c>
      <x:c r="E19" s="16" t="str">
        <x:v>Lieferanten-SKU exakt</x:v>
      </x:c>
      <x:c r="F19" s="25" t="n">
        <x:v>1</x:v>
      </x:c>
      <x:c r="G19" s="16" t="str">
        <x:v>INT-1015</x:v>
      </x:c>
      <x:c r="H19" s="16" t="str">
        <x:f>IF(COUNTIF($B$5:$B$34,B19)&gt;1,"JA","NEIN")</x:f>
        <x:v>NEIN</x:v>
      </x:c>
      <x:c r="I19" s="16" t="str">
        <x:v>Preisprüfung empfohlen</x:v>
      </x:c>
      <x:c r="J19" s="16" t="str">
        <x:v>Offen</x:v>
      </x:c>
    </x:row>
    <x:row r="20" ht="22" customHeight="1">
      <x:c r="A20" s="18" t="str">
        <x:f>'Supplier_New_List'!A20</x:f>
        <x:v>N-016</x:v>
      </x:c>
      <x:c r="B20" s="18" t="str">
        <x:f>'Supplier_New_List'!B20</x:f>
        <x:v>NS-MOP-441</x:v>
      </x:c>
      <x:c r="C20" s="19" t="str">
        <x:f>'Supplier_New_List'!C20</x:f>
      </x:c>
      <x:c r="D20" s="16" t="str">
        <x:f>'Supplier_New_List'!D20</x:f>
        <x:v>Mikrofaser Wischmopp Premium 40 cm blau</x:v>
      </x:c>
      <x:c r="E20" s="16" t="str">
        <x:v>Beschreibung prüfen</x:v>
      </x:c>
      <x:c r="F20" s="25" t="n">
        <x:v>0.72</x:v>
      </x:c>
      <x:c r="G20" s="16" t="str">
        <x:v>INT-1016</x:v>
      </x:c>
      <x:c r="H20" s="16" t="str">
        <x:f>IF(COUNTIF($B$5:$B$34,B20)&gt;1,"JA","NEIN")</x:f>
        <x:v>NEIN</x:v>
      </x:c>
      <x:c r="I20" s="16" t="str">
        <x:v>Keine EAN; Beschreibung ähnlich</x:v>
      </x:c>
      <x:c r="J20" s="16" t="str">
        <x:v>Prüfung nötig</x:v>
      </x:c>
    </x:row>
    <x:row r="21" ht="22" customHeight="1">
      <x:c r="A21" s="18" t="str">
        <x:f>'Supplier_New_List'!A21</x:f>
        <x:v>N-017</x:v>
      </x:c>
      <x:c r="B21" s="18" t="str">
        <x:f>'Supplier_New_List'!B21</x:f>
        <x:v>SUP-MOP-002</x:v>
      </x:c>
      <x:c r="C21" s="19" t="str">
        <x:f>'Supplier_New_List'!C21</x:f>
        <x:v>4012345000172</x:v>
      </x:c>
      <x:c r="D21" s="16" t="str">
        <x:f>'Supplier_New_List'!D21</x:f>
        <x:v>Baumwoll-Wischbezug 50 cm</x:v>
      </x:c>
      <x:c r="E21" s="16" t="str">
        <x:v>Lieferanten-SKU exakt</x:v>
      </x:c>
      <x:c r="F21" s="25" t="n">
        <x:v>1</x:v>
      </x:c>
      <x:c r="G21" s="16" t="str">
        <x:v>INT-1017</x:v>
      </x:c>
      <x:c r="H21" s="16" t="str">
        <x:f>IF(COUNTIF($B$5:$B$34,B21)&gt;1,"JA","NEIN")</x:f>
        <x:v>NEIN</x:v>
      </x:c>
      <x:c r="I21" s="16" t="str">
        <x:v>SKU identisch</x:v>
      </x:c>
      <x:c r="J21" s="16" t="str">
        <x:v>Freigegeben</x:v>
      </x:c>
    </x:row>
    <x:row r="22" ht="22" customHeight="1">
      <x:c r="A22" s="18" t="str">
        <x:f>'Supplier_New_List'!A22</x:f>
        <x:v>N-018</x:v>
      </x:c>
      <x:c r="B22" s="18" t="str">
        <x:f>'Supplier_New_List'!B22</x:f>
        <x:v>SUP-TOO-001</x:v>
      </x:c>
      <x:c r="C22" s="19" t="str">
        <x:f>'Supplier_New_List'!C22</x:f>
        <x:v>4012345000189</x:v>
      </x:c>
      <x:c r="D22" s="16" t="str">
        <x:f>'Supplier_New_List'!D22</x:f>
        <x:v>Saalbesen Kokos 40 cm</x:v>
      </x:c>
      <x:c r="E22" s="16" t="str">
        <x:v>Lieferanten-SKU exakt</x:v>
      </x:c>
      <x:c r="F22" s="25" t="n">
        <x:v>1</x:v>
      </x:c>
      <x:c r="G22" s="16" t="str">
        <x:v>INT-1018</x:v>
      </x:c>
      <x:c r="H22" s="16" t="str">
        <x:f>IF(COUNTIF($B$5:$B$34,B22)&gt;1,"JA","NEIN")</x:f>
        <x:v>NEIN</x:v>
      </x:c>
      <x:c r="I22" s="16" t="str">
        <x:v>SKU identisch</x:v>
      </x:c>
      <x:c r="J22" s="16" t="str">
        <x:v>Freigegeben</x:v>
      </x:c>
    </x:row>
    <x:row r="23" ht="22" customHeight="1">
      <x:c r="A23" s="18" t="str">
        <x:f>'Supplier_New_List'!A23</x:f>
        <x:v>N-019</x:v>
      </x:c>
      <x:c r="B23" s="18" t="str">
        <x:f>'Supplier_New_List'!B23</x:f>
        <x:v>SUP-TOO-002</x:v>
      </x:c>
      <x:c r="C23" s="19" t="str">
        <x:f>'Supplier_New_List'!C23</x:f>
        <x:v>4012345000196</x:v>
      </x:c>
      <x:c r="D23" s="16" t="str">
        <x:f>'Supplier_New_List'!D23</x:f>
        <x:v>Kehrgarnitur Kunststoff</x:v>
      </x:c>
      <x:c r="E23" s="16" t="str">
        <x:v>Lieferanten-SKU exakt</x:v>
      </x:c>
      <x:c r="F23" s="25" t="n">
        <x:v>1</x:v>
      </x:c>
      <x:c r="G23" s="16" t="str">
        <x:v>INT-1019</x:v>
      </x:c>
      <x:c r="H23" s="16" t="str">
        <x:f>IF(COUNTIF($B$5:$B$34,B23)&gt;1,"JA","NEIN")</x:f>
        <x:v>NEIN</x:v>
      </x:c>
      <x:c r="I23" s="16" t="str">
        <x:v>Preisprüfung empfohlen</x:v>
      </x:c>
      <x:c r="J23" s="16" t="str">
        <x:v>Offen</x:v>
      </x:c>
    </x:row>
    <x:row r="24" ht="22" customHeight="1">
      <x:c r="A24" s="18" t="str">
        <x:f>'Supplier_New_List'!A24</x:f>
        <x:v>N-020</x:v>
      </x:c>
      <x:c r="B24" s="18" t="str">
        <x:f>'Supplier_New_List'!B24</x:f>
        <x:v>SUP-CUP-001</x:v>
      </x:c>
      <x:c r="C24" s="19" t="str">
        <x:f>'Supplier_New_List'!C24</x:f>
        <x:v>4012345000202</x:v>
      </x:c>
      <x:c r="D24" s="16" t="str">
        <x:f>'Supplier_New_List'!D24</x:f>
        <x:v>Kaffeebecher Pappe 0,2 L, 50er</x:v>
      </x:c>
      <x:c r="E24" s="16" t="str">
        <x:v>Lieferanten-SKU exakt</x:v>
      </x:c>
      <x:c r="F24" s="25" t="n">
        <x:v>1</x:v>
      </x:c>
      <x:c r="G24" s="16" t="str">
        <x:v>INT-1020</x:v>
      </x:c>
      <x:c r="H24" s="16" t="str">
        <x:f>IF(COUNTIF($B$5:$B$34,B24)&gt;1,"JA","NEIN")</x:f>
        <x:v>NEIN</x:v>
      </x:c>
      <x:c r="I24" s="16" t="str">
        <x:v>SKU identisch</x:v>
      </x:c>
      <x:c r="J24" s="16" t="str">
        <x:v>Freigegeben</x:v>
      </x:c>
    </x:row>
    <x:row r="25" ht="22" customHeight="1">
      <x:c r="A25" s="18" t="str">
        <x:f>'Supplier_New_List'!A25</x:f>
        <x:v>N-021</x:v>
      </x:c>
      <x:c r="B25" s="18" t="str">
        <x:f>'Supplier_New_List'!B25</x:f>
        <x:v>SUP-CUP-002</x:v>
      </x:c>
      <x:c r="C25" s="19" t="str">
        <x:f>'Supplier_New_List'!C25</x:f>
        <x:v>4012345000219</x:v>
      </x:c>
      <x:c r="D25" s="16" t="str">
        <x:f>'Supplier_New_List'!D25</x:f>
        <x:v>Kaffeebecher Pappe 0,3 L, 50er</x:v>
      </x:c>
      <x:c r="E25" s="16" t="str">
        <x:v>Lieferanten-SKU exakt</x:v>
      </x:c>
      <x:c r="F25" s="25" t="n">
        <x:v>1</x:v>
      </x:c>
      <x:c r="G25" s="16" t="str">
        <x:v>INT-1021</x:v>
      </x:c>
      <x:c r="H25" s="16" t="str">
        <x:f>IF(COUNTIF($B$5:$B$34,B25)&gt;1,"JA","NEIN")</x:f>
        <x:v>JA</x:v>
      </x:c>
      <x:c r="I25" s="16" t="str">
        <x:v>Doppelte Lieferantenzeile</x:v>
      </x:c>
      <x:c r="J25" s="16" t="str">
        <x:v>Prüfung nötig</x:v>
      </x:c>
    </x:row>
    <x:row r="26" ht="22" customHeight="1">
      <x:c r="A26" s="18" t="str">
        <x:f>'Supplier_New_List'!A26</x:f>
        <x:v>N-022</x:v>
      </x:c>
      <x:c r="B26" s="18" t="str">
        <x:f>'Supplier_New_List'!B26</x:f>
        <x:v>SUP-CUP-002</x:v>
      </x:c>
      <x:c r="C26" s="19" t="str">
        <x:f>'Supplier_New_List'!C26</x:f>
        <x:v>4012345000219</x:v>
      </x:c>
      <x:c r="D26" s="16" t="str">
        <x:f>'Supplier_New_List'!D26</x:f>
        <x:v>Pappbecher 300 ml, 50 Stück</x:v>
      </x:c>
      <x:c r="E26" s="16" t="str">
        <x:v>Lieferanten-SKU exakt</x:v>
      </x:c>
      <x:c r="F26" s="25" t="n">
        <x:v>1</x:v>
      </x:c>
      <x:c r="G26" s="16" t="str">
        <x:v>INT-1021</x:v>
      </x:c>
      <x:c r="H26" s="16" t="str">
        <x:f>IF(COUNTIF($B$5:$B$34,B26)&gt;1,"JA","NEIN")</x:f>
        <x:v>JA</x:v>
      </x:c>
      <x:c r="I26" s="16" t="str">
        <x:v>Doppelte Lieferantenzeile</x:v>
      </x:c>
      <x:c r="J26" s="16" t="str">
        <x:v>Prüfung nötig</x:v>
      </x:c>
    </x:row>
    <x:row r="27" ht="22" customHeight="1">
      <x:c r="A27" s="18" t="str">
        <x:f>'Supplier_New_List'!A27</x:f>
        <x:v>N-023</x:v>
      </x:c>
      <x:c r="B27" s="18" t="str">
        <x:f>'Supplier_New_List'!B27</x:f>
        <x:v>SUP-FOI-001</x:v>
      </x:c>
      <x:c r="C27" s="19" t="str">
        <x:f>'Supplier_New_List'!C27</x:f>
        <x:v>4012345000226</x:v>
      </x:c>
      <x:c r="D27" s="16" t="str">
        <x:f>'Supplier_New_List'!D27</x:f>
        <x:v>Frischhaltefolie PE 45 cm x 300 m</x:v>
      </x:c>
      <x:c r="E27" s="16" t="str">
        <x:v>Lieferanten-SKU exakt</x:v>
      </x:c>
      <x:c r="F27" s="25" t="n">
        <x:v>1</x:v>
      </x:c>
      <x:c r="G27" s="16" t="str">
        <x:v>INT-1022</x:v>
      </x:c>
      <x:c r="H27" s="16" t="str">
        <x:f>IF(COUNTIF($B$5:$B$34,B27)&gt;1,"JA","NEIN")</x:f>
        <x:v>NEIN</x:v>
      </x:c>
      <x:c r="I27" s="16" t="str">
        <x:v>Starker Preisanstieg</x:v>
      </x:c>
      <x:c r="J27" s="16" t="str">
        <x:v>Prüfung nötig</x:v>
      </x:c>
    </x:row>
    <x:row r="28" ht="22" customHeight="1">
      <x:c r="A28" s="18" t="str">
        <x:f>'Supplier_New_List'!A28</x:f>
        <x:v>N-024</x:v>
      </x:c>
      <x:c r="B28" s="18" t="str">
        <x:f>'Supplier_New_List'!B28</x:f>
        <x:v>NS-FOI-550</x:v>
      </x:c>
      <x:c r="C28" s="19" t="str">
        <x:f>'Supplier_New_List'!C28</x:f>
        <x:v>4012345000233</x:v>
      </x:c>
      <x:c r="D28" s="16" t="str">
        <x:f>'Supplier_New_List'!D28</x:f>
        <x:v>Aluminiumfolie 45 cm x 150 m</x:v>
      </x:c>
      <x:c r="E28" s="16" t="str">
        <x:v>EAN exakt</x:v>
      </x:c>
      <x:c r="F28" s="25" t="n">
        <x:v>1</x:v>
      </x:c>
      <x:c r="G28" s="16" t="str">
        <x:v>INT-1023</x:v>
      </x:c>
      <x:c r="H28" s="16" t="str">
        <x:f>IF(COUNTIF($B$5:$B$34,B28)&gt;1,"JA","NEIN")</x:f>
        <x:v>NEIN</x:v>
      </x:c>
      <x:c r="I28" s="16" t="str">
        <x:v>Lieferanten-SKU geändert; EAN identisch</x:v>
      </x:c>
      <x:c r="J28" s="16" t="str">
        <x:v>Freigegeben</x:v>
      </x:c>
    </x:row>
    <x:row r="29" ht="22" customHeight="1">
      <x:c r="A29" s="18" t="str">
        <x:f>'Supplier_New_List'!A29</x:f>
        <x:v>N-025</x:v>
      </x:c>
      <x:c r="B29" s="18" t="str">
        <x:f>'Supplier_New_List'!B29</x:f>
        <x:v>SUP-NAP-001</x:v>
      </x:c>
      <x:c r="C29" s="19" t="str">
        <x:f>'Supplier_New_List'!C29</x:f>
        <x:v>4012345000240</x:v>
      </x:c>
      <x:c r="D29" s="16" t="str">
        <x:f>'Supplier_New_List'!D29</x:f>
        <x:v>Servietten weiß 33 x 33 cm, 250er</x:v>
      </x:c>
      <x:c r="E29" s="16" t="str">
        <x:v>Lieferanten-SKU exakt</x:v>
      </x:c>
      <x:c r="F29" s="25" t="n">
        <x:v>1</x:v>
      </x:c>
      <x:c r="G29" s="16" t="str">
        <x:v>INT-1024</x:v>
      </x:c>
      <x:c r="H29" s="16" t="str">
        <x:f>IF(COUNTIF($B$5:$B$34,B29)&gt;1,"JA","NEIN")</x:f>
        <x:v>NEIN</x:v>
      </x:c>
      <x:c r="I29" s="16" t="str">
        <x:v>SKU identisch</x:v>
      </x:c>
      <x:c r="J29" s="16" t="str">
        <x:v>Freigegeben</x:v>
      </x:c>
    </x:row>
    <x:row r="30" ht="22" customHeight="1">
      <x:c r="A30" s="18" t="str">
        <x:f>'Supplier_New_List'!A30</x:f>
        <x:v>N-026</x:v>
      </x:c>
      <x:c r="B30" s="18" t="str">
        <x:f>'Supplier_New_List'!B30</x:f>
        <x:v>SUP-BOX-001</x:v>
      </x:c>
      <x:c r="C30" s="19" t="str">
        <x:f>'Supplier_New_List'!C30</x:f>
        <x:v>4012345000257</x:v>
      </x:c>
      <x:c r="D30" s="16" t="str">
        <x:f>'Supplier_New_List'!D30</x:f>
        <x:v>Take-away Menübox Bagasse 2-geteilt</x:v>
      </x:c>
      <x:c r="E30" s="16" t="str">
        <x:v>Lieferanten-SKU exakt</x:v>
      </x:c>
      <x:c r="F30" s="25" t="n">
        <x:v>1</x:v>
      </x:c>
      <x:c r="G30" s="16" t="str">
        <x:v>INT-1025</x:v>
      </x:c>
      <x:c r="H30" s="16" t="str">
        <x:f>IF(COUNTIF($B$5:$B$34,B30)&gt;1,"JA","NEIN")</x:f>
        <x:v>NEIN</x:v>
      </x:c>
      <x:c r="I30" s="16" t="str">
        <x:v>Starker Preisanstieg</x:v>
      </x:c>
      <x:c r="J30" s="16" t="str">
        <x:v>Prüfung nötig</x:v>
      </x:c>
    </x:row>
    <x:row r="31" ht="22" customHeight="1">
      <x:c r="A31" s="18" t="str">
        <x:f>'Supplier_New_List'!A31</x:f>
        <x:v>N-027</x:v>
      </x:c>
      <x:c r="B31" s="18" t="str">
        <x:f>'Supplier_New_List'!B31</x:f>
        <x:v>SUP-LBL-001</x:v>
      </x:c>
      <x:c r="C31" s="19" t="str">
        <x:f>'Supplier_New_List'!C31</x:f>
        <x:v>4012345000271</x:v>
      </x:c>
      <x:c r="D31" s="16" t="str">
        <x:f>'Supplier_New_List'!D31</x:f>
        <x:v>Kassenrollen Thermo 80/80/12, 5er</x:v>
      </x:c>
      <x:c r="E31" s="16" t="str">
        <x:v>Lieferanten-SKU exakt</x:v>
      </x:c>
      <x:c r="F31" s="25" t="n">
        <x:v>1</x:v>
      </x:c>
      <x:c r="G31" s="16" t="str">
        <x:v>INT-1027</x:v>
      </x:c>
      <x:c r="H31" s="16" t="str">
        <x:f>IF(COUNTIF($B$5:$B$34,B31)&gt;1,"JA","NEIN")</x:f>
        <x:v>NEIN</x:v>
      </x:c>
      <x:c r="I31" s="16" t="str">
        <x:v>Preisprüfung empfohlen</x:v>
      </x:c>
      <x:c r="J31" s="16" t="str">
        <x:v>Offen</x:v>
      </x:c>
    </x:row>
    <x:row r="32" ht="22" customHeight="1">
      <x:c r="A32" s="18" t="str">
        <x:f>'Supplier_New_List'!A32</x:f>
        <x:v>N-028</x:v>
      </x:c>
      <x:c r="B32" s="18" t="str">
        <x:f>'Supplier_New_List'!B32</x:f>
        <x:v>SUP-TAP-001</x:v>
      </x:c>
      <x:c r="C32" s="19" t="str">
        <x:f>'Supplier_New_List'!C32</x:f>
        <x:v>4012345000288</x:v>
      </x:c>
      <x:c r="D32" s="16" t="str">
        <x:f>'Supplier_New_List'!D32</x:f>
        <x:v>Packband transparent 50/66</x:v>
      </x:c>
      <x:c r="E32" s="16" t="str">
        <x:v>Lieferanten-SKU exakt</x:v>
      </x:c>
      <x:c r="F32" s="25" t="n">
        <x:v>1</x:v>
      </x:c>
      <x:c r="G32" s="16" t="str">
        <x:v>INT-1028</x:v>
      </x:c>
      <x:c r="H32" s="16" t="str">
        <x:f>IF(COUNTIF($B$5:$B$34,B32)&gt;1,"JA","NEIN")</x:f>
        <x:v>NEIN</x:v>
      </x:c>
      <x:c r="I32" s="16" t="str">
        <x:v>SKU identisch</x:v>
      </x:c>
      <x:c r="J32" s="16" t="str">
        <x:v>Freigegeben</x:v>
      </x:c>
    </x:row>
    <x:row r="33" ht="22" customHeight="1">
      <x:c r="A33" s="18" t="str">
        <x:f>'Supplier_New_List'!A33</x:f>
        <x:v>N-029</x:v>
      </x:c>
      <x:c r="B33" s="18" t="str">
        <x:f>'Supplier_New_List'!B33</x:f>
        <x:v>SUP-NEW-900</x:v>
      </x:c>
      <x:c r="C33" s="19" t="str">
        <x:f>'Supplier_New_List'!C33</x:f>
        <x:v>4012345099909</x:v>
      </x:c>
      <x:c r="D33" s="16" t="str">
        <x:f>'Supplier_New_List'!D33</x:f>
        <x:v>Eco-Müllbeutel 35 L, 30 Stück</x:v>
      </x:c>
      <x:c r="E33" s="16" t="str">
        <x:v>Kein Match</x:v>
      </x:c>
      <x:c r="F33" s="25" t="n">
        <x:v>0</x:v>
      </x:c>
      <x:c r="G33" s="16" t="str"/>
      <x:c r="H33" s="16" t="str">
        <x:f>IF(COUNTIF($B$5:$B$34,B33)&gt;1,"JA","NEIN")</x:f>
        <x:v>NEIN</x:v>
      </x:c>
      <x:c r="I33" s="16" t="str">
        <x:v>Neuer Artikel; keine interne SKU</x:v>
      </x:c>
      <x:c r="J33" s="16" t="str">
        <x:v>Prüfung nötig</x:v>
      </x:c>
    </x:row>
    <x:row r="34" ht="22" customHeight="1">
      <x:c r="A34" s="18" t="str">
        <x:f>'Supplier_New_List'!A34</x:f>
        <x:v>N-030</x:v>
      </x:c>
      <x:c r="B34" s="18" t="str">
        <x:f>'Supplier_New_List'!B34</x:f>
        <x:v>SUP-NEW-901</x:v>
      </x:c>
      <x:c r="C34" s="19" t="str">
        <x:f>'Supplier_New_List'!C34</x:f>
        <x:v>4012345099916</x:v>
      </x:c>
      <x:c r="D34" s="16" t="str">
        <x:f>'Supplier_New_List'!D34</x:f>
        <x:v>Dosierpumpe für 5-L-Kanister</x:v>
      </x:c>
      <x:c r="E34" s="16" t="str">
        <x:v>Kein Match</x:v>
      </x:c>
      <x:c r="F34" s="25" t="n">
        <x:v>0</x:v>
      </x:c>
      <x:c r="G34" s="16" t="str"/>
      <x:c r="H34" s="16" t="str">
        <x:f>IF(COUNTIF($B$5:$B$34,B34)&gt;1,"JA","NEIN")</x:f>
        <x:v>NEIN</x:v>
      </x:c>
      <x:c r="I34" s="16" t="str">
        <x:v>Neuer Artikel; keine interne SKU</x:v>
      </x:c>
      <x:c r="J34" s="16" t="str">
        <x:v>Prüfung nötig</x:v>
      </x:c>
    </x:row>
    <x:row r="35" ht="22" customHeight="1">
      <x:c r="A35" s="18" t="str">
        <x:v>O-026</x:v>
      </x:c>
      <x:c r="B35" s="18" t="str"/>
      <x:c r="C35" s="19" t="str">
        <x:v>4012345000264</x:v>
      </x:c>
      <x:c r="D35" s="16" t="str">
        <x:v>Deckel für Menübox, 50 Stück</x:v>
      </x:c>
      <x:c r="E35" s="16" t="str">
        <x:v>Fehlt in neuer Liste</x:v>
      </x:c>
      <x:c r="F35" s="25" t="n">
        <x:v>0</x:v>
      </x:c>
      <x:c r="G35" s="16" t="str">
        <x:v>INT-1026</x:v>
      </x:c>
      <x:c r="H35" s="16" t="str">
        <x:v>NEIN</x:v>
      </x:c>
      <x:c r="I35" s="16" t="str">
        <x:v>Im alten Stamm vorhanden, in neuer Liste nicht gefunden</x:v>
      </x:c>
      <x:c r="J35" s="16" t="str">
        <x:v>Prüfung nötig</x:v>
      </x:c>
    </x:row>
  </x:sheetData>
  <x:mergeCells>
    <x:mergeCell ref="A1:J1"/>
    <x:mergeCell ref="A2:J2"/>
  </x:mergeCells>
  <x:conditionalFormatting sqref="F5:F35">
    <x:cfRule type="cellIs" dxfId="1" priority="1" operator="greaterThanOrEqual">
      <x:formula>0.9</x:formula>
    </x:cfRule>
    <x:cfRule type="cellIs" dxfId="2" priority="2" operator="lessThan">
      <x:formula>0.8</x:formula>
    </x:cfRule>
  </x:conditionalFormatting>
  <x:conditionalFormatting sqref="H5:H35">
    <x:cfRule type="containsText" dxfId="3" priority="3" operator="containsText" text="JA"/>
  </x:conditionalFormatting>
  <x:conditionalFormatting sqref="J5:J35">
    <x:cfRule type="containsText" dxfId="4" priority="4" operator="containsText" text="Freigegeben"/>
    <x:cfRule type="containsText" dxfId="5" priority="5" operator="containsText" text="Prüfung nötig"/>
  </x:conditionalFormatting>
  <x:dataValidations count="1">
    <x:dataValidation type="list" sqref="J5:J35">
      <x:formula1>"Offen,Freigegeben,Abgelehnt,Prüfung nötig"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483d065619c4dcf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11" hidden="0" customWidth="1"/>
    <x:col min="2" max="2" width="24" hidden="0" customWidth="1"/>
    <x:col min="3" max="3" width="20" hidden="0" customWidth="1"/>
    <x:col min="4" max="4" width="22" hidden="0" customWidth="1"/>
    <x:col min="5" max="5" width="12" hidden="0" customWidth="1"/>
    <x:col min="6" max="6" width="17" hidden="0" customWidth="1"/>
    <x:col min="7" max="7" width="17" hidden="0" customWidth="1"/>
    <x:col min="8" max="8" width="40" hidden="0" customWidth="1"/>
    <x:col min="9" max="9" width="11" hidden="0" customWidth="1"/>
    <x:col min="10" max="10" width="11" hidden="0" customWidth="1"/>
    <x:col min="11" max="11" width="12" hidden="0" customWidth="1"/>
    <x:col min="12" max="12" width="12" hidden="0" customWidth="1"/>
    <x:col min="13" max="13" width="14" hidden="0" customWidth="1"/>
    <x:col min="14" max="14" width="14" hidden="0" customWidth="1"/>
    <x:col min="15" max="15" width="14" hidden="0" customWidth="1"/>
    <x:col min="16" max="16" width="12" hidden="0" customWidth="1"/>
    <x:col min="17" max="17" width="14" hidden="0" customWidth="1"/>
    <x:col min="18" max="18" width="13" hidden="0" customWidth="1"/>
    <x:col min="19" max="19" width="13" hidden="0" customWidth="1"/>
    <x:col min="20" max="20" width="13" hidden="0" customWidth="1"/>
    <x:col min="21" max="21" width="22" hidden="0" customWidth="1"/>
    <x:col min="22" max="22" width="14" hidden="0" customWidth="1"/>
    <x:col min="23" max="23" width="14" hidden="0" customWidth="1"/>
    <x:col min="24" max="24" width="28" hidden="0" customWidth="1"/>
  </x:cols>
  <x:sheetData>
    <x:row r="1" ht="34" customHeight="1">
      <x:c r="A1" s="3" t="str">
        <x:v>Delta- und Margenreport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  <x:c r="U1" s="3"/>
      <x:c r="V1" s="3"/>
      <x:c r="W1" s="3"/>
      <x:c r="X1" s="3"/>
    </x:row>
    <x:row r="2" ht="30" customHeight="1">
      <x:c r="A2" s="7" t="str">
        <x:v>Entscheidungsansicht: nur Veränderungen, Margenrisiken, Packungsabweichungen, Dubletten und unsichere Matches.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</x:row>
    <x:row r="4" ht="38" customHeight="1">
      <x:c r="A4" s="13" t="str">
        <x:v>Listenzeile</x:v>
      </x:c>
      <x:c r="B4" s="13" t="str">
        <x:v>Risiko</x:v>
      </x:c>
      <x:c r="C4" s="13" t="str">
        <x:v>Prüfstatus</x:v>
      </x:c>
      <x:c r="D4" s="13" t="str">
        <x:v>Match-Methode</x:v>
      </x:c>
      <x:c r="E4" s="13" t="str">
        <x:v>Sicherheit</x:v>
      </x:c>
      <x:c r="F4" s="13" t="str">
        <x:v>Eigene SKU</x:v>
      </x:c>
      <x:c r="G4" s="13" t="str">
        <x:v>Lieferanten-SKU neu</x:v>
      </x:c>
      <x:c r="H4" s="13" t="str">
        <x:v>Artikel</x:v>
      </x:c>
      <x:c r="I4" s="13" t="str">
        <x:v>Gebinde alt</x:v>
      </x:c>
      <x:c r="J4" s="13" t="str">
        <x:v>Gebinde neu</x:v>
      </x:c>
      <x:c r="K4" s="13" t="str">
        <x:v>Einheit alt</x:v>
      </x:c>
      <x:c r="L4" s="13" t="str">
        <x:v>Einheit neu</x:v>
      </x:c>
      <x:c r="M4" s="13" t="str">
        <x:v>EK alt EUR</x:v>
      </x:c>
      <x:c r="N4" s="13" t="str">
        <x:v>EK neu EUR</x:v>
      </x:c>
      <x:c r="O4" s="13" t="str">
        <x:v>Delta EUR</x:v>
      </x:c>
      <x:c r="P4" s="13" t="str">
        <x:v>Delta %</x:v>
      </x:c>
      <x:c r="Q4" s="13" t="str">
        <x:v>VK netto EUR</x:v>
      </x:c>
      <x:c r="R4" s="13" t="str">
        <x:v>Marge alt</x:v>
      </x:c>
      <x:c r="S4" s="13" t="str">
        <x:v>Marge neu</x:v>
      </x:c>
      <x:c r="T4" s="13" t="str">
        <x:v>Margenverlust</x:v>
      </x:c>
      <x:c r="U4" s="13" t="str">
        <x:v>Gebinde-/Einheitenhinweis</x:v>
      </x:c>
      <x:c r="V4" s="13" t="str">
        <x:v>Dublette</x:v>
      </x:c>
      <x:c r="W4" s="13" t="str">
        <x:v>Importfähig</x:v>
      </x:c>
      <x:c r="X4" s="13" t="str">
        <x:v>Empfohlene Aktion</x:v>
      </x:c>
    </x:row>
    <x:row r="5" ht="22" customHeight="1">
      <x:c r="A5" s="16" t="str">
        <x:f>Matching!A5</x:f>
        <x:v>N-001</x:v>
      </x:c>
      <x:c r="B5" s="16" t="str">
        <x:f>IF(LEFT(A5,1)="O","KRITISCH – FEHLT",IF(F5="","KRITISCH – KEIN MATCH",IF(V5="JA","KRITISCH – DUBLETTE",IF(U5&lt;&gt;"","KRITISCH – GEBINDE/EINHEIT",IF(OR(E5&lt;0.8,P5&gt;=0.15,T5&gt;=0.08),"KRITISCH",IF(OR(P5&gt;=0.05,T5&gt;=0.05),"WARNUNG","OK"))))))</x:f>
        <x:v>WARNUNG</x:v>
      </x:c>
      <x:c r="C5" s="16" t="str">
        <x:f>Matching!J5</x:f>
        <x:v>Offen</x:v>
      </x:c>
      <x:c r="D5" s="16" t="str">
        <x:f>Matching!E5</x:f>
        <x:v>Lieferanten-SKU exakt</x:v>
      </x:c>
      <x:c r="E5" s="25" t="n">
        <x:f>Matching!F5</x:f>
        <x:v>1</x:v>
      </x:c>
      <x:c r="F5" s="16" t="str">
        <x:f>Matching!G5</x:f>
        <x:v>INT-1001</x:v>
      </x:c>
      <x:c r="G5" s="16" t="str">
        <x:f>IF(Matching!B5="","",Matching!B5)</x:f>
        <x:v>SUP-CLN-001</x:v>
      </x:c>
      <x:c r="H5" s="16" t="str">
        <x:f>Matching!D5</x:f>
        <x:v>Allzweckreiniger Citrus 1L</x:v>
      </x:c>
      <x:c r="I5" s="16" t="n">
        <x:f>IF(F5="","",IFERROR(XLOOKUP(F5,'Internal_Master_Old'!$A$5:$A$32,'Internal_Master_Old'!$E$5:$E$32),""))</x:f>
        <x:v>12</x:v>
      </x:c>
      <x:c r="J5" s="16" t="n">
        <x:f>IF(LEFT(A5,1)="O","",IFERROR(XLOOKUP(A5,'Supplier_New_List'!$A$5:$A$34,'Supplier_New_List'!$E$5:$E$34),""))</x:f>
        <x:v>12</x:v>
      </x:c>
      <x:c r="K5" s="16" t="str">
        <x:f>IF(F5="","",IFERROR(XLOOKUP(F5,'Internal_Master_Old'!$A$5:$A$32,'Internal_Master_Old'!$F$5:$F$32),""))</x:f>
        <x:v>Flasche</x:v>
      </x:c>
      <x:c r="L5" s="16" t="str">
        <x:f>IF(LEFT(A5,1)="O","",IFERROR(XLOOKUP(A5,'Supplier_New_List'!$A$5:$A$34,'Supplier_New_List'!$F$5:$F$34),""))</x:f>
        <x:v>Flasche</x:v>
      </x:c>
      <x:c r="M5" s="17" t="n">
        <x:f>IF(F5="","",IFERROR(XLOOKUP(F5,'Internal_Master_Old'!$A$5:$A$32,'Internal_Master_Old'!$G$5:$G$32),""))</x:f>
        <x:v>2.5</x:v>
      </x:c>
      <x:c r="N5" s="17" t="n">
        <x:f>IF(LEFT(A5,1)="O","",IFERROR(XLOOKUP(A5,'Supplier_New_List'!$A$5:$A$34,'Supplier_New_List'!$G$5:$G$34),""))</x:f>
        <x:v>2.71</x:v>
      </x:c>
      <x:c r="O5" s="17" t="n">
        <x:f>IF(OR(M5="",N5=""),"",N5-M5)</x:f>
        <x:v>0.20999999999999996</x:v>
      </x:c>
      <x:c r="P5" s="26" t="n">
        <x:f>IF(OR(M5="",N5=""),"",N5/M5-1)</x:f>
        <x:v>0.08400000000000007</x:v>
      </x:c>
      <x:c r="Q5" s="17" t="n">
        <x:f>IF(F5="","",IFERROR(XLOOKUP(F5,'Internal_Master_Old'!$A$5:$A$32,'Internal_Master_Old'!$H$5:$H$32),""))</x:f>
        <x:v>3.99</x:v>
      </x:c>
      <x:c r="R5" s="27" t="n">
        <x:f>IF(OR(Q5="",M5=""),"",(Q5-M5)/Q5)</x:f>
        <x:v>0.3734335839598998</x:v>
      </x:c>
      <x:c r="S5" s="27" t="n">
        <x:f>IF(OR(Q5="",N5=""),"",(Q5-N5)/Q5)</x:f>
        <x:v>0.32080200501253137</x:v>
      </x:c>
      <x:c r="T5" s="27" t="n">
        <x:f>IF(OR(R5="",S5=""),"",R5-S5)</x:f>
        <x:v>0.05263157894736842</x:v>
      </x:c>
      <x:c r="U5" s="16" t="str">
        <x:f>IF(LEFT(A5,1)="O","Fehlt in neuer Liste",IF(F5="","",IF(OR(I5&lt;&gt;J5,K5&lt;&gt;L5),"PRÜFEN","")))</x:f>
      </x:c>
      <x:c r="V5" s="16" t="str">
        <x:f>Matching!H5</x:f>
        <x:v>NEIN</x:v>
      </x:c>
      <x:c r="W5" s="16" t="str">
        <x:f>IF(AND(C5="Freigegeben",OR(D5="Lieferanten-SKU exakt",D5="EAN exakt"),E5&gt;=0.9,U5="",V5&lt;&gt;"JA",F5&lt;&gt;""),"JA","NEIN")</x:f>
        <x:v>NEIN</x:v>
      </x:c>
      <x:c r="X5" s="16" t="str">
        <x:f>IF(W5="JA","Bereit für kontrollierten Export",IF(C5="Abgelehnt","Ausgeschlossen",IF(B5="OK","Freigabe ausstehend","Manuelle Prüfung erforderlich")))</x:f>
        <x:v>Manuelle Prüfung erforderlich</x:v>
      </x:c>
    </x:row>
    <x:row r="6" ht="22" customHeight="1">
      <x:c r="A6" s="16" t="str">
        <x:f>Matching!A6</x:f>
        <x:v>N-002</x:v>
      </x:c>
      <x:c r="B6" s="16" t="str">
        <x:f>IF(LEFT(A6,1)="O","KRITISCH – FEHLT",IF(F6="","KRITISCH – KEIN MATCH",IF(V6="JA","KRITISCH – DUBLETTE",IF(U6&lt;&gt;"","KRITISCH – GEBINDE/EINHEIT",IF(OR(E6&lt;0.8,P6&gt;=0.15,T6&gt;=0.08),"KRITISCH",IF(OR(P6&gt;=0.05,T6&gt;=0.05),"WARNUNG","OK"))))))</x:f>
        <x:v>OK</x:v>
      </x:c>
      <x:c r="C6" s="16" t="str">
        <x:f>Matching!J6</x:f>
        <x:v>Freigegeben</x:v>
      </x:c>
      <x:c r="D6" s="16" t="str">
        <x:f>Matching!E6</x:f>
        <x:v>Lieferanten-SKU exakt</x:v>
      </x:c>
      <x:c r="E6" s="25" t="n">
        <x:f>Matching!F6</x:f>
        <x:v>1</x:v>
      </x:c>
      <x:c r="F6" s="16" t="str">
        <x:f>Matching!G6</x:f>
        <x:v>INT-1002</x:v>
      </x:c>
      <x:c r="G6" s="16" t="str">
        <x:f>IF(Matching!B6="","",Matching!B6)</x:f>
        <x:v>SUP-CLN-002</x:v>
      </x:c>
      <x:c r="H6" s="16" t="str">
        <x:f>Matching!D6</x:f>
        <x:v>Glasreiniger 750 ml</x:v>
      </x:c>
      <x:c r="I6" s="16" t="n">
        <x:f>IF(F6="","",IFERROR(XLOOKUP(F6,'Internal_Master_Old'!$A$5:$A$32,'Internal_Master_Old'!$E$5:$E$32),""))</x:f>
        <x:v>12</x:v>
      </x:c>
      <x:c r="J6" s="16" t="n">
        <x:f>IF(LEFT(A6,1)="O","",IFERROR(XLOOKUP(A6,'Supplier_New_List'!$A$5:$A$34,'Supplier_New_List'!$E$5:$E$34),""))</x:f>
        <x:v>12</x:v>
      </x:c>
      <x:c r="K6" s="16" t="str">
        <x:f>IF(F6="","",IFERROR(XLOOKUP(F6,'Internal_Master_Old'!$A$5:$A$32,'Internal_Master_Old'!$F$5:$F$32),""))</x:f>
        <x:v>Flasche</x:v>
      </x:c>
      <x:c r="L6" s="16" t="str">
        <x:f>IF(LEFT(A6,1)="O","",IFERROR(XLOOKUP(A6,'Supplier_New_List'!$A$5:$A$34,'Supplier_New_List'!$F$5:$F$34),""))</x:f>
        <x:v>Flasche</x:v>
      </x:c>
      <x:c r="M6" s="17" t="n">
        <x:f>IF(F6="","",IFERROR(XLOOKUP(F6,'Internal_Master_Old'!$A$5:$A$32,'Internal_Master_Old'!$G$5:$G$32),""))</x:f>
        <x:v>1.49</x:v>
      </x:c>
      <x:c r="N6" s="17" t="n">
        <x:f>IF(LEFT(A6,1)="O","",IFERROR(XLOOKUP(A6,'Supplier_New_List'!$A$5:$A$34,'Supplier_New_List'!$G$5:$G$34),""))</x:f>
        <x:v>1.49</x:v>
      </x:c>
      <x:c r="O6" s="17" t="n">
        <x:f>IF(OR(M6="",N6=""),"",N6-M6)</x:f>
        <x:v>0</x:v>
      </x:c>
      <x:c r="P6" s="26" t="n">
        <x:f>IF(OR(M6="",N6=""),"",N6/M6-1)</x:f>
        <x:v>0</x:v>
      </x:c>
      <x:c r="Q6" s="17" t="n">
        <x:f>IF(F6="","",IFERROR(XLOOKUP(F6,'Internal_Master_Old'!$A$5:$A$32,'Internal_Master_Old'!$H$5:$H$32),""))</x:f>
        <x:v>2.39</x:v>
      </x:c>
      <x:c r="R6" s="27" t="n">
        <x:f>IF(OR(Q6="",M6=""),"",(Q6-M6)/Q6)</x:f>
        <x:v>0.3765690376569038</x:v>
      </x:c>
      <x:c r="S6" s="27" t="n">
        <x:f>IF(OR(Q6="",N6=""),"",(Q6-N6)/Q6)</x:f>
        <x:v>0.3765690376569038</x:v>
      </x:c>
      <x:c r="T6" s="27" t="n">
        <x:f>IF(OR(R6="",S6=""),"",R6-S6)</x:f>
        <x:v>0</x:v>
      </x:c>
      <x:c r="U6" s="16" t="str">
        <x:f>IF(LEFT(A6,1)="O","Fehlt in neuer Liste",IF(F6="","",IF(OR(I6&lt;&gt;J6,K6&lt;&gt;L6),"PRÜFEN","")))</x:f>
      </x:c>
      <x:c r="V6" s="16" t="str">
        <x:f>Matching!H6</x:f>
        <x:v>NEIN</x:v>
      </x:c>
      <x:c r="W6" s="16" t="str">
        <x:f>IF(AND(C6="Freigegeben",OR(D6="Lieferanten-SKU exakt",D6="EAN exakt"),E6&gt;=0.9,U6="",V6&lt;&gt;"JA",F6&lt;&gt;""),"JA","NEIN")</x:f>
        <x:v>JA</x:v>
      </x:c>
      <x:c r="X6" s="16" t="str">
        <x:f>IF(W6="JA","Bereit für kontrollierten Export",IF(C6="Abgelehnt","Ausgeschlossen",IF(B6="OK","Freigabe ausstehend","Manuelle Prüfung erforderlich")))</x:f>
        <x:v>Bereit für kontrollierten Export</x:v>
      </x:c>
    </x:row>
    <x:row r="7" ht="22" customHeight="1">
      <x:c r="A7" s="16" t="str">
        <x:f>Matching!A7</x:f>
        <x:v>N-003</x:v>
      </x:c>
      <x:c r="B7" s="16" t="str">
        <x:f>IF(LEFT(A7,1)="O","KRITISCH – FEHLT",IF(F7="","KRITISCH – KEIN MATCH",IF(V7="JA","KRITISCH – DUBLETTE",IF(U7&lt;&gt;"","KRITISCH – GEBINDE/EINHEIT",IF(OR(E7&lt;0.8,P7&gt;=0.15,T7&gt;=0.08),"KRITISCH",IF(OR(P7&gt;=0.05,T7&gt;=0.05),"WARNUNG","OK"))))))</x:f>
        <x:v>KRITISCH</x:v>
      </x:c>
      <x:c r="C7" s="16" t="str">
        <x:f>Matching!J7</x:f>
        <x:v>Prüfung nötig</x:v>
      </x:c>
      <x:c r="D7" s="16" t="str">
        <x:f>Matching!E7</x:f>
        <x:v>Lieferanten-SKU exakt</x:v>
      </x:c>
      <x:c r="E7" s="25" t="n">
        <x:f>Matching!F7</x:f>
        <x:v>1</x:v>
      </x:c>
      <x:c r="F7" s="16" t="str">
        <x:f>Matching!G7</x:f>
        <x:v>INT-1003</x:v>
      </x:c>
      <x:c r="G7" s="16" t="str">
        <x:f>IF(Matching!B7="","",Matching!B7)</x:f>
        <x:v>SUP-CLN-003</x:v>
      </x:c>
      <x:c r="H7" s="16" t="str">
        <x:f>Matching!D7</x:f>
        <x:v>Sanitärreiniger Profi 1 L</x:v>
      </x:c>
      <x:c r="I7" s="16" t="n">
        <x:f>IF(F7="","",IFERROR(XLOOKUP(F7,'Internal_Master_Old'!$A$5:$A$32,'Internal_Master_Old'!$E$5:$E$32),""))</x:f>
        <x:v>12</x:v>
      </x:c>
      <x:c r="J7" s="16" t="n">
        <x:f>IF(LEFT(A7,1)="O","",IFERROR(XLOOKUP(A7,'Supplier_New_List'!$A$5:$A$34,'Supplier_New_List'!$E$5:$E$34),""))</x:f>
        <x:v>12</x:v>
      </x:c>
      <x:c r="K7" s="16" t="str">
        <x:f>IF(F7="","",IFERROR(XLOOKUP(F7,'Internal_Master_Old'!$A$5:$A$32,'Internal_Master_Old'!$F$5:$F$32),""))</x:f>
        <x:v>Flasche</x:v>
      </x:c>
      <x:c r="L7" s="16" t="str">
        <x:f>IF(LEFT(A7,1)="O","",IFERROR(XLOOKUP(A7,'Supplier_New_List'!$A$5:$A$34,'Supplier_New_List'!$F$5:$F$34),""))</x:f>
        <x:v>Flasche</x:v>
      </x:c>
      <x:c r="M7" s="17" t="n">
        <x:f>IF(F7="","",IFERROR(XLOOKUP(F7,'Internal_Master_Old'!$A$5:$A$32,'Internal_Master_Old'!$G$5:$G$32),""))</x:f>
        <x:v>2.1</x:v>
      </x:c>
      <x:c r="N7" s="17" t="n">
        <x:f>IF(LEFT(A7,1)="O","",IFERROR(XLOOKUP(A7,'Supplier_New_List'!$A$5:$A$34,'Supplier_New_List'!$G$5:$G$34),""))</x:f>
        <x:v>2.42</x:v>
      </x:c>
      <x:c r="O7" s="17" t="n">
        <x:f>IF(OR(M7="",N7=""),"",N7-M7)</x:f>
        <x:v>0.31999999999999984</x:v>
      </x:c>
      <x:c r="P7" s="26" t="n">
        <x:f>IF(OR(M7="",N7=""),"",N7/M7-1)</x:f>
        <x:v>0.15238095238095228</x:v>
      </x:c>
      <x:c r="Q7" s="17" t="n">
        <x:f>IF(F7="","",IFERROR(XLOOKUP(F7,'Internal_Master_Old'!$A$5:$A$32,'Internal_Master_Old'!$H$5:$H$32),""))</x:f>
        <x:v>3.29</x:v>
      </x:c>
      <x:c r="R7" s="27" t="n">
        <x:f>IF(OR(Q7="",M7=""),"",(Q7-M7)/Q7)</x:f>
        <x:v>0.36170212765957444</x:v>
      </x:c>
      <x:c r="S7" s="27" t="n">
        <x:f>IF(OR(Q7="",N7=""),"",(Q7-N7)/Q7)</x:f>
        <x:v>0.26443768996960487</x:v>
      </x:c>
      <x:c r="T7" s="27" t="n">
        <x:f>IF(OR(R7="",S7=""),"",R7-S7)</x:f>
        <x:v>0.09726443768996956</x:v>
      </x:c>
      <x:c r="U7" s="16" t="str">
        <x:f>IF(LEFT(A7,1)="O","Fehlt in neuer Liste",IF(F7="","",IF(OR(I7&lt;&gt;J7,K7&lt;&gt;L7),"PRÜFEN","")))</x:f>
      </x:c>
      <x:c r="V7" s="16" t="str">
        <x:f>Matching!H7</x:f>
        <x:v>NEIN</x:v>
      </x:c>
      <x:c r="W7" s="16" t="str">
        <x:f>IF(AND(C7="Freigegeben",OR(D7="Lieferanten-SKU exakt",D7="EAN exakt"),E7&gt;=0.9,U7="",V7&lt;&gt;"JA",F7&lt;&gt;""),"JA","NEIN")</x:f>
        <x:v>NEIN</x:v>
      </x:c>
      <x:c r="X7" s="16" t="str">
        <x:f>IF(W7="JA","Bereit für kontrollierten Export",IF(C7="Abgelehnt","Ausgeschlossen",IF(B7="OK","Freigabe ausstehend","Manuelle Prüfung erforderlich")))</x:f>
        <x:v>Manuelle Prüfung erforderlich</x:v>
      </x:c>
    </x:row>
    <x:row r="8" ht="22" customHeight="1">
      <x:c r="A8" s="16" t="str">
        <x:f>Matching!A8</x:f>
        <x:v>N-004</x:v>
      </x:c>
      <x:c r="B8" s="16" t="str">
        <x:f>IF(LEFT(A8,1)="O","KRITISCH – FEHLT",IF(F8="","KRITISCH – KEIN MATCH",IF(V8="JA","KRITISCH – DUBLETTE",IF(U8&lt;&gt;"","KRITISCH – GEBINDE/EINHEIT",IF(OR(E8&lt;0.8,P8&gt;=0.15,T8&gt;=0.08),"KRITISCH",IF(OR(P8&gt;=0.05,T8&gt;=0.05),"WARNUNG","OK"))))))</x:f>
        <x:v>OK</x:v>
      </x:c>
      <x:c r="C8" s="16" t="str">
        <x:f>Matching!J8</x:f>
        <x:v>Freigegeben</x:v>
      </x:c>
      <x:c r="D8" s="16" t="str">
        <x:f>Matching!E8</x:f>
        <x:v>Lieferanten-SKU exakt</x:v>
      </x:c>
      <x:c r="E8" s="25" t="n">
        <x:f>Matching!F8</x:f>
        <x:v>1</x:v>
      </x:c>
      <x:c r="F8" s="16" t="str">
        <x:f>Matching!G8</x:f>
        <x:v>INT-1004</x:v>
      </x:c>
      <x:c r="G8" s="16" t="str">
        <x:f>IF(Matching!B8="","",Matching!B8)</x:f>
        <x:v>SUP-PAP-001</x:v>
      </x:c>
      <x:c r="H8" s="16" t="str">
        <x:f>Matching!D8</x:f>
        <x:v>Toilettenpapier 3lg hochweiß</x:v>
      </x:c>
      <x:c r="I8" s="16" t="n">
        <x:f>IF(F8="","",IFERROR(XLOOKUP(F8,'Internal_Master_Old'!$A$5:$A$32,'Internal_Master_Old'!$E$5:$E$32),""))</x:f>
        <x:v>64</x:v>
      </x:c>
      <x:c r="J8" s="16" t="n">
        <x:f>IF(LEFT(A8,1)="O","",IFERROR(XLOOKUP(A8,'Supplier_New_List'!$A$5:$A$34,'Supplier_New_List'!$E$5:$E$34),""))</x:f>
        <x:v>64</x:v>
      </x:c>
      <x:c r="K8" s="16" t="str">
        <x:f>IF(F8="","",IFERROR(XLOOKUP(F8,'Internal_Master_Old'!$A$5:$A$32,'Internal_Master_Old'!$F$5:$F$32),""))</x:f>
        <x:v>Rolle</x:v>
      </x:c>
      <x:c r="L8" s="16" t="str">
        <x:f>IF(LEFT(A8,1)="O","",IFERROR(XLOOKUP(A8,'Supplier_New_List'!$A$5:$A$34,'Supplier_New_List'!$F$5:$F$34),""))</x:f>
        <x:v>Rolle</x:v>
      </x:c>
      <x:c r="M8" s="17" t="n">
        <x:f>IF(F8="","",IFERROR(XLOOKUP(F8,'Internal_Master_Old'!$A$5:$A$32,'Internal_Master_Old'!$G$5:$G$32),""))</x:f>
        <x:v>0.38</x:v>
      </x:c>
      <x:c r="N8" s="17" t="n">
        <x:f>IF(LEFT(A8,1)="O","",IFERROR(XLOOKUP(A8,'Supplier_New_List'!$A$5:$A$34,'Supplier_New_List'!$G$5:$G$34),""))</x:f>
        <x:v>0.39</x:v>
      </x:c>
      <x:c r="O8" s="17" t="n">
        <x:f>IF(OR(M8="",N8=""),"",N8-M8)</x:f>
        <x:v>0.010000000000000009</x:v>
      </x:c>
      <x:c r="P8" s="26" t="n">
        <x:f>IF(OR(M8="",N8=""),"",N8/M8-1)</x:f>
        <x:v>0.026315789473684292</x:v>
      </x:c>
      <x:c r="Q8" s="17" t="n">
        <x:f>IF(F8="","",IFERROR(XLOOKUP(F8,'Internal_Master_Old'!$A$5:$A$32,'Internal_Master_Old'!$H$5:$H$32),""))</x:f>
        <x:v>0.69</x:v>
      </x:c>
      <x:c r="R8" s="27" t="n">
        <x:f>IF(OR(Q8="",M8=""),"",(Q8-M8)/Q8)</x:f>
        <x:v>0.4492753623188405</x:v>
      </x:c>
      <x:c r="S8" s="27" t="n">
        <x:f>IF(OR(Q8="",N8=""),"",(Q8-N8)/Q8)</x:f>
        <x:v>0.4347826086956521</x:v>
      </x:c>
      <x:c r="T8" s="27" t="n">
        <x:f>IF(OR(R8="",S8=""),"",R8-S8)</x:f>
        <x:v>0.014492753623188415</x:v>
      </x:c>
      <x:c r="U8" s="16" t="str">
        <x:f>IF(LEFT(A8,1)="O","Fehlt in neuer Liste",IF(F8="","",IF(OR(I8&lt;&gt;J8,K8&lt;&gt;L8),"PRÜFEN","")))</x:f>
      </x:c>
      <x:c r="V8" s="16" t="str">
        <x:f>Matching!H8</x:f>
        <x:v>NEIN</x:v>
      </x:c>
      <x:c r="W8" s="16" t="str">
        <x:f>IF(AND(C8="Freigegeben",OR(D8="Lieferanten-SKU exakt",D8="EAN exakt"),E8&gt;=0.9,U8="",V8&lt;&gt;"JA",F8&lt;&gt;""),"JA","NEIN")</x:f>
        <x:v>JA</x:v>
      </x:c>
      <x:c r="X8" s="16" t="str">
        <x:f>IF(W8="JA","Bereit für kontrollierten Export",IF(C8="Abgelehnt","Ausgeschlossen",IF(B8="OK","Freigabe ausstehend","Manuelle Prüfung erforderlich")))</x:f>
        <x:v>Bereit für kontrollierten Export</x:v>
      </x:c>
    </x:row>
    <x:row r="9" ht="22" customHeight="1">
      <x:c r="A9" s="16" t="str">
        <x:f>Matching!A9</x:f>
        <x:v>N-005</x:v>
      </x:c>
      <x:c r="B9" s="16" t="str">
        <x:f>IF(LEFT(A9,1)="O","KRITISCH – FEHLT",IF(F9="","KRITISCH – KEIN MATCH",IF(V9="JA","KRITISCH – DUBLETTE",IF(U9&lt;&gt;"","KRITISCH – GEBINDE/EINHEIT",IF(OR(E9&lt;0.8,P9&gt;=0.15,T9&gt;=0.08),"KRITISCH",IF(OR(P9&gt;=0.05,T9&gt;=0.05),"WARNUNG","OK"))))))</x:f>
        <x:v>WARNUNG</x:v>
      </x:c>
      <x:c r="C9" s="16" t="str">
        <x:f>Matching!J9</x:f>
        <x:v>Offen</x:v>
      </x:c>
      <x:c r="D9" s="16" t="str">
        <x:f>Matching!E9</x:f>
        <x:v>EAN exakt</x:v>
      </x:c>
      <x:c r="E9" s="25" t="n">
        <x:f>Matching!F9</x:f>
        <x:v>1</x:v>
      </x:c>
      <x:c r="F9" s="16" t="str">
        <x:f>Matching!G9</x:f>
        <x:v>INT-1005</x:v>
      </x:c>
      <x:c r="G9" s="16" t="str">
        <x:f>IF(Matching!B9="","",Matching!B9)</x:f>
        <x:v>NS-PAP-201</x:v>
      </x:c>
      <x:c r="H9" s="16" t="str">
        <x:f>Matching!D9</x:f>
        <x:v>Falthandtuch V-Falz 3.200 Blatt</x:v>
      </x:c>
      <x:c r="I9" s="16" t="n">
        <x:f>IF(F9="","",IFERROR(XLOOKUP(F9,'Internal_Master_Old'!$A$5:$A$32,'Internal_Master_Old'!$E$5:$E$32),""))</x:f>
        <x:v>3200</x:v>
      </x:c>
      <x:c r="J9" s="16" t="n">
        <x:f>IF(LEFT(A9,1)="O","",IFERROR(XLOOKUP(A9,'Supplier_New_List'!$A$5:$A$34,'Supplier_New_List'!$E$5:$E$34),""))</x:f>
        <x:v>3200</x:v>
      </x:c>
      <x:c r="K9" s="16" t="str">
        <x:f>IF(F9="","",IFERROR(XLOOKUP(F9,'Internal_Master_Old'!$A$5:$A$32,'Internal_Master_Old'!$F$5:$F$32),""))</x:f>
        <x:v>Blatt</x:v>
      </x:c>
      <x:c r="L9" s="16" t="str">
        <x:f>IF(LEFT(A9,1)="O","",IFERROR(XLOOKUP(A9,'Supplier_New_List'!$A$5:$A$34,'Supplier_New_List'!$F$5:$F$34),""))</x:f>
        <x:v>Blatt</x:v>
      </x:c>
      <x:c r="M9" s="17" t="n">
        <x:f>IF(F9="","",IFERROR(XLOOKUP(F9,'Internal_Master_Old'!$A$5:$A$32,'Internal_Master_Old'!$G$5:$G$32),""))</x:f>
        <x:v>19.9</x:v>
      </x:c>
      <x:c r="N9" s="17" t="n">
        <x:f>IF(LEFT(A9,1)="O","",IFERROR(XLOOKUP(A9,'Supplier_New_List'!$A$5:$A$34,'Supplier_New_List'!$G$5:$G$34),""))</x:f>
        <x:v>22.3</x:v>
      </x:c>
      <x:c r="O9" s="17" t="n">
        <x:f>IF(OR(M9="",N9=""),"",N9-M9)</x:f>
        <x:v>2.400000000000002</x:v>
      </x:c>
      <x:c r="P9" s="26" t="n">
        <x:f>IF(OR(M9="",N9=""),"",N9/M9-1)</x:f>
        <x:v>0.12060301507537696</x:v>
      </x:c>
      <x:c r="Q9" s="17" t="n">
        <x:f>IF(F9="","",IFERROR(XLOOKUP(F9,'Internal_Master_Old'!$A$5:$A$32,'Internal_Master_Old'!$H$5:$H$32),""))</x:f>
        <x:v>31.5</x:v>
      </x:c>
      <x:c r="R9" s="27" t="n">
        <x:f>IF(OR(Q9="",M9=""),"",(Q9-M9)/Q9)</x:f>
        <x:v>0.3682539682539683</x:v>
      </x:c>
      <x:c r="S9" s="27" t="n">
        <x:f>IF(OR(Q9="",N9=""),"",(Q9-N9)/Q9)</x:f>
        <x:v>0.292063492063492</x:v>
      </x:c>
      <x:c r="T9" s="27" t="n">
        <x:f>IF(OR(R9="",S9=""),"",R9-S9)</x:f>
        <x:v>0.07619047619047625</x:v>
      </x:c>
      <x:c r="U9" s="16" t="str">
        <x:f>IF(LEFT(A9,1)="O","Fehlt in neuer Liste",IF(F9="","",IF(OR(I9&lt;&gt;J9,K9&lt;&gt;L9),"PRÜFEN","")))</x:f>
      </x:c>
      <x:c r="V9" s="16" t="str">
        <x:f>Matching!H9</x:f>
        <x:v>NEIN</x:v>
      </x:c>
      <x:c r="W9" s="16" t="str">
        <x:f>IF(AND(C9="Freigegeben",OR(D9="Lieferanten-SKU exakt",D9="EAN exakt"),E9&gt;=0.9,U9="",V9&lt;&gt;"JA",F9&lt;&gt;""),"JA","NEIN")</x:f>
        <x:v>NEIN</x:v>
      </x:c>
      <x:c r="X9" s="16" t="str">
        <x:f>IF(W9="JA","Bereit für kontrollierten Export",IF(C9="Abgelehnt","Ausgeschlossen",IF(B9="OK","Freigabe ausstehend","Manuelle Prüfung erforderlich")))</x:f>
        <x:v>Manuelle Prüfung erforderlich</x:v>
      </x:c>
    </x:row>
    <x:row r="10" ht="22" customHeight="1">
      <x:c r="A10" s="16" t="str">
        <x:f>Matching!A10</x:f>
        <x:v>N-006</x:v>
      </x:c>
      <x:c r="B10" s="16" t="str">
        <x:f>IF(LEFT(A10,1)="O","KRITISCH – FEHLT",IF(F10="","KRITISCH – KEIN MATCH",IF(V10="JA","KRITISCH – DUBLETTE",IF(U10&lt;&gt;"","KRITISCH – GEBINDE/EINHEIT",IF(OR(E10&lt;0.8,P10&gt;=0.15,T10&gt;=0.08),"KRITISCH",IF(OR(P10&gt;=0.05,T10&gt;=0.05),"WARNUNG","OK"))))))</x:f>
        <x:v>KRITISCH – GEBINDE/EINHEIT</x:v>
      </x:c>
      <x:c r="C10" s="16" t="str">
        <x:f>Matching!J10</x:f>
        <x:v>Prüfung nötig</x:v>
      </x:c>
      <x:c r="D10" s="16" t="str">
        <x:f>Matching!E10</x:f>
        <x:v>Lieferanten-SKU exakt</x:v>
      </x:c>
      <x:c r="E10" s="25" t="n">
        <x:f>Matching!F10</x:f>
        <x:v>1</x:v>
      </x:c>
      <x:c r="F10" s="16" t="str">
        <x:f>Matching!G10</x:f>
        <x:v>INT-1006</x:v>
      </x:c>
      <x:c r="G10" s="16" t="str">
        <x:f>IF(Matching!B10="","",Matching!B10)</x:f>
        <x:v>SUP-BAG-001</x:v>
      </x:c>
      <x:c r="H10" s="16" t="str">
        <x:f>Matching!D10</x:f>
        <x:v>Müllsäcke 120 L blau, 25 St.</x:v>
      </x:c>
      <x:c r="I10" s="16" t="n">
        <x:f>IF(F10="","",IFERROR(XLOOKUP(F10,'Internal_Master_Old'!$A$5:$A$32,'Internal_Master_Old'!$E$5:$E$32),""))</x:f>
        <x:v>10</x:v>
      </x:c>
      <x:c r="J10" s="16" t="n">
        <x:f>IF(LEFT(A10,1)="O","",IFERROR(XLOOKUP(A10,'Supplier_New_List'!$A$5:$A$34,'Supplier_New_List'!$E$5:$E$34),""))</x:f>
        <x:v>8</x:v>
      </x:c>
      <x:c r="K10" s="16" t="str">
        <x:f>IF(F10="","",IFERROR(XLOOKUP(F10,'Internal_Master_Old'!$A$5:$A$32,'Internal_Master_Old'!$F$5:$F$32),""))</x:f>
        <x:v>Rolle</x:v>
      </x:c>
      <x:c r="L10" s="16" t="str">
        <x:f>IF(LEFT(A10,1)="O","",IFERROR(XLOOKUP(A10,'Supplier_New_List'!$A$5:$A$34,'Supplier_New_List'!$F$5:$F$34),""))</x:f>
        <x:v>Rolle</x:v>
      </x:c>
      <x:c r="M10" s="17" t="n">
        <x:f>IF(F10="","",IFERROR(XLOOKUP(F10,'Internal_Master_Old'!$A$5:$A$32,'Internal_Master_Old'!$G$5:$G$32),""))</x:f>
        <x:v>4.2</x:v>
      </x:c>
      <x:c r="N10" s="17" t="n">
        <x:f>IF(LEFT(A10,1)="O","",IFERROR(XLOOKUP(A10,'Supplier_New_List'!$A$5:$A$34,'Supplier_New_List'!$G$5:$G$34),""))</x:f>
        <x:v>4.1</x:v>
      </x:c>
      <x:c r="O10" s="17" t="n">
        <x:f>IF(OR(M10="",N10=""),"",N10-M10)</x:f>
        <x:v>-0.10000000000000053</x:v>
      </x:c>
      <x:c r="P10" s="26" t="n">
        <x:f>IF(OR(M10="",N10=""),"",N10/M10-1)</x:f>
        <x:v>-0.023809523809523947</x:v>
      </x:c>
      <x:c r="Q10" s="17" t="n">
        <x:f>IF(F10="","",IFERROR(XLOOKUP(F10,'Internal_Master_Old'!$A$5:$A$32,'Internal_Master_Old'!$H$5:$H$32),""))</x:f>
        <x:v>6.49</x:v>
      </x:c>
      <x:c r="R10" s="27" t="n">
        <x:f>IF(OR(Q10="",M10=""),"",(Q10-M10)/Q10)</x:f>
        <x:v>0.35285053929121724</x:v>
      </x:c>
      <x:c r="S10" s="27" t="n">
        <x:f>IF(OR(Q10="",N10=""),"",(Q10-N10)/Q10)</x:f>
        <x:v>0.3682588597842836</x:v>
      </x:c>
      <x:c r="T10" s="27" t="n">
        <x:f>IF(OR(R10="",S10=""),"",R10-S10)</x:f>
        <x:v>-0.015408320493066341</x:v>
      </x:c>
      <x:c r="U10" s="16" t="str">
        <x:f>IF(LEFT(A10,1)="O","Fehlt in neuer Liste",IF(F10="","",IF(OR(I10&lt;&gt;J10,K10&lt;&gt;L10),"PRÜFEN","")))</x:f>
        <x:v>PRÜFEN</x:v>
      </x:c>
      <x:c r="V10" s="16" t="str">
        <x:f>Matching!H10</x:f>
        <x:v>NEIN</x:v>
      </x:c>
      <x:c r="W10" s="16" t="str">
        <x:f>IF(AND(C10="Freigegeben",OR(D10="Lieferanten-SKU exakt",D10="EAN exakt"),E10&gt;=0.9,U10="",V10&lt;&gt;"JA",F10&lt;&gt;""),"JA","NEIN")</x:f>
        <x:v>NEIN</x:v>
      </x:c>
      <x:c r="X10" s="16" t="str">
        <x:f>IF(W10="JA","Bereit für kontrollierten Export",IF(C10="Abgelehnt","Ausgeschlossen",IF(B10="OK","Freigabe ausstehend","Manuelle Prüfung erforderlich")))</x:f>
        <x:v>Manuelle Prüfung erforderlich</x:v>
      </x:c>
    </x:row>
    <x:row r="11" ht="22" customHeight="1">
      <x:c r="A11" s="16" t="str">
        <x:f>Matching!A11</x:f>
        <x:v>N-007</x:v>
      </x:c>
      <x:c r="B11" s="16" t="str">
        <x:f>IF(LEFT(A11,1)="O","KRITISCH – FEHLT",IF(F11="","KRITISCH – KEIN MATCH",IF(V11="JA","KRITISCH – DUBLETTE",IF(U11&lt;&gt;"","KRITISCH – GEBINDE/EINHEIT",IF(OR(E11&lt;0.8,P11&gt;=0.15,T11&gt;=0.08),"KRITISCH",IF(OR(P11&gt;=0.05,T11&gt;=0.05),"WARNUNG","OK"))))))</x:f>
        <x:v>OK</x:v>
      </x:c>
      <x:c r="C11" s="16" t="str">
        <x:f>Matching!J11</x:f>
        <x:v>Freigegeben</x:v>
      </x:c>
      <x:c r="D11" s="16" t="str">
        <x:f>Matching!E11</x:f>
        <x:v>Lieferanten-SKU exakt</x:v>
      </x:c>
      <x:c r="E11" s="25" t="n">
        <x:f>Matching!F11</x:f>
        <x:v>1</x:v>
      </x:c>
      <x:c r="F11" s="16" t="str">
        <x:f>Matching!G11</x:f>
        <x:v>INT-1007</x:v>
      </x:c>
      <x:c r="G11" s="16" t="str">
        <x:f>IF(Matching!B11="","",Matching!B11)</x:f>
        <x:v>SUP-BAG-002</x:v>
      </x:c>
      <x:c r="H11" s="16" t="str">
        <x:f>Matching!D11</x:f>
        <x:v>Müllbeutel 60 L transparent</x:v>
      </x:c>
      <x:c r="I11" s="16" t="n">
        <x:f>IF(F11="","",IFERROR(XLOOKUP(F11,'Internal_Master_Old'!$A$5:$A$32,'Internal_Master_Old'!$E$5:$E$32),""))</x:f>
        <x:v>20</x:v>
      </x:c>
      <x:c r="J11" s="16" t="n">
        <x:f>IF(LEFT(A11,1)="O","",IFERROR(XLOOKUP(A11,'Supplier_New_List'!$A$5:$A$34,'Supplier_New_List'!$E$5:$E$34),""))</x:f>
        <x:v>20</x:v>
      </x:c>
      <x:c r="K11" s="16" t="str">
        <x:f>IF(F11="","",IFERROR(XLOOKUP(F11,'Internal_Master_Old'!$A$5:$A$32,'Internal_Master_Old'!$F$5:$F$32),""))</x:f>
        <x:v>Rolle</x:v>
      </x:c>
      <x:c r="L11" s="16" t="str">
        <x:f>IF(LEFT(A11,1)="O","",IFERROR(XLOOKUP(A11,'Supplier_New_List'!$A$5:$A$34,'Supplier_New_List'!$F$5:$F$34),""))</x:f>
        <x:v>Rolle</x:v>
      </x:c>
      <x:c r="M11" s="17" t="n">
        <x:f>IF(F11="","",IFERROR(XLOOKUP(F11,'Internal_Master_Old'!$A$5:$A$32,'Internal_Master_Old'!$G$5:$G$32),""))</x:f>
        <x:v>2.3</x:v>
      </x:c>
      <x:c r="N11" s="17" t="n">
        <x:f>IF(LEFT(A11,1)="O","",IFERROR(XLOOKUP(A11,'Supplier_New_List'!$A$5:$A$34,'Supplier_New_List'!$G$5:$G$34),""))</x:f>
        <x:v>2.2</x:v>
      </x:c>
      <x:c r="O11" s="17" t="n">
        <x:f>IF(OR(M11="",N11=""),"",N11-M11)</x:f>
        <x:v>-0.09999999999999964</x:v>
      </x:c>
      <x:c r="P11" s="26" t="n">
        <x:f>IF(OR(M11="",N11=""),"",N11/M11-1)</x:f>
        <x:v>-0.04347826086956508</x:v>
      </x:c>
      <x:c r="Q11" s="17" t="n">
        <x:f>IF(F11="","",IFERROR(XLOOKUP(F11,'Internal_Master_Old'!$A$5:$A$32,'Internal_Master_Old'!$H$5:$H$32),""))</x:f>
        <x:v>3.59</x:v>
      </x:c>
      <x:c r="R11" s="27" t="n">
        <x:f>IF(OR(Q11="",M11=""),"",(Q11-M11)/Q11)</x:f>
        <x:v>0.3593314763231198</x:v>
      </x:c>
      <x:c r="S11" s="27" t="n">
        <x:f>IF(OR(Q11="",N11=""),"",(Q11-N11)/Q11)</x:f>
        <x:v>0.3871866295264623</x:v>
      </x:c>
      <x:c r="T11" s="27" t="n">
        <x:f>IF(OR(R11="",S11=""),"",R11-S11)</x:f>
        <x:v>-0.02785515320334253</x:v>
      </x:c>
      <x:c r="U11" s="16" t="str">
        <x:f>IF(LEFT(A11,1)="O","Fehlt in neuer Liste",IF(F11="","",IF(OR(I11&lt;&gt;J11,K11&lt;&gt;L11),"PRÜFEN","")))</x:f>
      </x:c>
      <x:c r="V11" s="16" t="str">
        <x:f>Matching!H11</x:f>
        <x:v>NEIN</x:v>
      </x:c>
      <x:c r="W11" s="16" t="str">
        <x:f>IF(AND(C11="Freigegeben",OR(D11="Lieferanten-SKU exakt",D11="EAN exakt"),E11&gt;=0.9,U11="",V11&lt;&gt;"JA",F11&lt;&gt;""),"JA","NEIN")</x:f>
        <x:v>JA</x:v>
      </x:c>
      <x:c r="X11" s="16" t="str">
        <x:f>IF(W11="JA","Bereit für kontrollierten Export",IF(C11="Abgelehnt","Ausgeschlossen",IF(B11="OK","Freigabe ausstehend","Manuelle Prüfung erforderlich")))</x:f>
        <x:v>Bereit für kontrollierten Export</x:v>
      </x:c>
    </x:row>
    <x:row r="12" ht="22" customHeight="1">
      <x:c r="A12" s="16" t="str">
        <x:f>Matching!A12</x:f>
        <x:v>N-008</x:v>
      </x:c>
      <x:c r="B12" s="16" t="str">
        <x:f>IF(LEFT(A12,1)="O","KRITISCH – FEHLT",IF(F12="","KRITISCH – KEIN MATCH",IF(V12="JA","KRITISCH – DUBLETTE",IF(U12&lt;&gt;"","KRITISCH – GEBINDE/EINHEIT",IF(OR(E12&lt;0.8,P12&gt;=0.15,T12&gt;=0.08),"KRITISCH",IF(OR(P12&gt;=0.05,T12&gt;=0.05),"WARNUNG","OK"))))))</x:f>
        <x:v>KRITISCH</x:v>
      </x:c>
      <x:c r="C12" s="16" t="str">
        <x:f>Matching!J12</x:f>
        <x:v>Prüfung nötig</x:v>
      </x:c>
      <x:c r="D12" s="16" t="str">
        <x:f>Matching!E12</x:f>
        <x:v>Lieferanten-SKU exakt</x:v>
      </x:c>
      <x:c r="E12" s="25" t="n">
        <x:f>Matching!F12</x:f>
        <x:v>1</x:v>
      </x:c>
      <x:c r="F12" s="16" t="str">
        <x:f>Matching!G12</x:f>
        <x:v>INT-1008</x:v>
      </x:c>
      <x:c r="G12" s="16" t="str">
        <x:f>IF(Matching!B12="","",Matching!B12)</x:f>
        <x:v>SUP-GLV-001</x:v>
      </x:c>
      <x:c r="H12" s="16" t="str">
        <x:f>Matching!D12</x:f>
        <x:v>Nitrilhandschuh M blau, 100 St.</x:v>
      </x:c>
      <x:c r="I12" s="16" t="n">
        <x:f>IF(F12="","",IFERROR(XLOOKUP(F12,'Internal_Master_Old'!$A$5:$A$32,'Internal_Master_Old'!$E$5:$E$32),""))</x:f>
        <x:v>10</x:v>
      </x:c>
      <x:c r="J12" s="16" t="n">
        <x:f>IF(LEFT(A12,1)="O","",IFERROR(XLOOKUP(A12,'Supplier_New_List'!$A$5:$A$34,'Supplier_New_List'!$E$5:$E$34),""))</x:f>
        <x:v>10</x:v>
      </x:c>
      <x:c r="K12" s="16" t="str">
        <x:f>IF(F12="","",IFERROR(XLOOKUP(F12,'Internal_Master_Old'!$A$5:$A$32,'Internal_Master_Old'!$F$5:$F$32),""))</x:f>
        <x:v>Box</x:v>
      </x:c>
      <x:c r="L12" s="16" t="str">
        <x:f>IF(LEFT(A12,1)="O","",IFERROR(XLOOKUP(A12,'Supplier_New_List'!$A$5:$A$34,'Supplier_New_List'!$F$5:$F$34),""))</x:f>
        <x:v>Box</x:v>
      </x:c>
      <x:c r="M12" s="17" t="n">
        <x:f>IF(F12="","",IFERROR(XLOOKUP(F12,'Internal_Master_Old'!$A$5:$A$32,'Internal_Master_Old'!$G$5:$G$32),""))</x:f>
        <x:v>4.8</x:v>
      </x:c>
      <x:c r="N12" s="17" t="n">
        <x:f>IF(LEFT(A12,1)="O","",IFERROR(XLOOKUP(A12,'Supplier_New_List'!$A$5:$A$34,'Supplier_New_List'!$G$5:$G$34),""))</x:f>
        <x:v>6</x:v>
      </x:c>
      <x:c r="O12" s="17" t="n">
        <x:f>IF(OR(M12="",N12=""),"",N12-M12)</x:f>
        <x:v>1.2000000000000002</x:v>
      </x:c>
      <x:c r="P12" s="26" t="n">
        <x:f>IF(OR(M12="",N12=""),"",N12/M12-1)</x:f>
        <x:v>0.25</x:v>
      </x:c>
      <x:c r="Q12" s="17" t="n">
        <x:f>IF(F12="","",IFERROR(XLOOKUP(F12,'Internal_Master_Old'!$A$5:$A$32,'Internal_Master_Old'!$H$5:$H$32),""))</x:f>
        <x:v>7.49</x:v>
      </x:c>
      <x:c r="R12" s="27" t="n">
        <x:f>IF(OR(Q12="",M12=""),"",(Q12-M12)/Q12)</x:f>
        <x:v>0.35914552736982647</x:v>
      </x:c>
      <x:c r="S12" s="27" t="n">
        <x:f>IF(OR(Q12="",N12=""),"",(Q12-N12)/Q12)</x:f>
        <x:v>0.19893190921228307</x:v>
      </x:c>
      <x:c r="T12" s="27" t="n">
        <x:f>IF(OR(R12="",S12=""),"",R12-S12)</x:f>
        <x:v>0.1602136181575434</x:v>
      </x:c>
      <x:c r="U12" s="16" t="str">
        <x:f>IF(LEFT(A12,1)="O","Fehlt in neuer Liste",IF(F12="","",IF(OR(I12&lt;&gt;J12,K12&lt;&gt;L12),"PRÜFEN","")))</x:f>
      </x:c>
      <x:c r="V12" s="16" t="str">
        <x:f>Matching!H12</x:f>
        <x:v>NEIN</x:v>
      </x:c>
      <x:c r="W12" s="16" t="str">
        <x:f>IF(AND(C12="Freigegeben",OR(D12="Lieferanten-SKU exakt",D12="EAN exakt"),E12&gt;=0.9,U12="",V12&lt;&gt;"JA",F12&lt;&gt;""),"JA","NEIN")</x:f>
        <x:v>NEIN</x:v>
      </x:c>
      <x:c r="X12" s="16" t="str">
        <x:f>IF(W12="JA","Bereit für kontrollierten Export",IF(C12="Abgelehnt","Ausgeschlossen",IF(B12="OK","Freigabe ausstehend","Manuelle Prüfung erforderlich")))</x:f>
        <x:v>Manuelle Prüfung erforderlich</x:v>
      </x:c>
    </x:row>
    <x:row r="13" ht="22" customHeight="1">
      <x:c r="A13" s="16" t="str">
        <x:f>Matching!A13</x:f>
        <x:v>N-009</x:v>
      </x:c>
      <x:c r="B13" s="16" t="str">
        <x:f>IF(LEFT(A13,1)="O","KRITISCH – FEHLT",IF(F13="","KRITISCH – KEIN MATCH",IF(V13="JA","KRITISCH – DUBLETTE",IF(U13&lt;&gt;"","KRITISCH – GEBINDE/EINHEIT",IF(OR(E13&lt;0.8,P13&gt;=0.15,T13&gt;=0.08),"KRITISCH",IF(OR(P13&gt;=0.05,T13&gt;=0.05),"WARNUNG","OK"))))))</x:f>
        <x:v>OK</x:v>
      </x:c>
      <x:c r="C13" s="16" t="str">
        <x:f>Matching!J13</x:f>
        <x:v>Freigegeben</x:v>
      </x:c>
      <x:c r="D13" s="16" t="str">
        <x:f>Matching!E13</x:f>
        <x:v>Lieferanten-SKU exakt</x:v>
      </x:c>
      <x:c r="E13" s="25" t="n">
        <x:f>Matching!F13</x:f>
        <x:v>1</x:v>
      </x:c>
      <x:c r="F13" s="16" t="str">
        <x:f>Matching!G13</x:f>
        <x:v>INT-1009</x:v>
      </x:c>
      <x:c r="G13" s="16" t="str">
        <x:f>IF(Matching!B13="","",Matching!B13)</x:f>
        <x:v>SUP-GLV-002</x:v>
      </x:c>
      <x:c r="H13" s="16" t="str">
        <x:f>Matching!D13</x:f>
        <x:v>Nitrilhandschuh L blau, 100 St.</x:v>
      </x:c>
      <x:c r="I13" s="16" t="n">
        <x:f>IF(F13="","",IFERROR(XLOOKUP(F13,'Internal_Master_Old'!$A$5:$A$32,'Internal_Master_Old'!$E$5:$E$32),""))</x:f>
        <x:v>10</x:v>
      </x:c>
      <x:c r="J13" s="16" t="n">
        <x:f>IF(LEFT(A13,1)="O","",IFERROR(XLOOKUP(A13,'Supplier_New_List'!$A$5:$A$34,'Supplier_New_List'!$E$5:$E$34),""))</x:f>
        <x:v>10</x:v>
      </x:c>
      <x:c r="K13" s="16" t="str">
        <x:f>IF(F13="","",IFERROR(XLOOKUP(F13,'Internal_Master_Old'!$A$5:$A$32,'Internal_Master_Old'!$F$5:$F$32),""))</x:f>
        <x:v>Box</x:v>
      </x:c>
      <x:c r="L13" s="16" t="str">
        <x:f>IF(LEFT(A13,1)="O","",IFERROR(XLOOKUP(A13,'Supplier_New_List'!$A$5:$A$34,'Supplier_New_List'!$F$5:$F$34),""))</x:f>
        <x:v>Box</x:v>
      </x:c>
      <x:c r="M13" s="17" t="n">
        <x:f>IF(F13="","",IFERROR(XLOOKUP(F13,'Internal_Master_Old'!$A$5:$A$32,'Internal_Master_Old'!$G$5:$G$32),""))</x:f>
        <x:v>4.8</x:v>
      </x:c>
      <x:c r="N13" s="17" t="n">
        <x:f>IF(LEFT(A13,1)="O","",IFERROR(XLOOKUP(A13,'Supplier_New_List'!$A$5:$A$34,'Supplier_New_List'!$G$5:$G$34),""))</x:f>
        <x:v>4.8</x:v>
      </x:c>
      <x:c r="O13" s="17" t="n">
        <x:f>IF(OR(M13="",N13=""),"",N13-M13)</x:f>
        <x:v>0</x:v>
      </x:c>
      <x:c r="P13" s="26" t="n">
        <x:f>IF(OR(M13="",N13=""),"",N13/M13-1)</x:f>
        <x:v>0</x:v>
      </x:c>
      <x:c r="Q13" s="17" t="n">
        <x:f>IF(F13="","",IFERROR(XLOOKUP(F13,'Internal_Master_Old'!$A$5:$A$32,'Internal_Master_Old'!$H$5:$H$32),""))</x:f>
        <x:v>7.49</x:v>
      </x:c>
      <x:c r="R13" s="27" t="n">
        <x:f>IF(OR(Q13="",M13=""),"",(Q13-M13)/Q13)</x:f>
        <x:v>0.35914552736982647</x:v>
      </x:c>
      <x:c r="S13" s="27" t="n">
        <x:f>IF(OR(Q13="",N13=""),"",(Q13-N13)/Q13)</x:f>
        <x:v>0.35914552736982647</x:v>
      </x:c>
      <x:c r="T13" s="27" t="n">
        <x:f>IF(OR(R13="",S13=""),"",R13-S13)</x:f>
        <x:v>0</x:v>
      </x:c>
      <x:c r="U13" s="16" t="str">
        <x:f>IF(LEFT(A13,1)="O","Fehlt in neuer Liste",IF(F13="","",IF(OR(I13&lt;&gt;J13,K13&lt;&gt;L13),"PRÜFEN","")))</x:f>
      </x:c>
      <x:c r="V13" s="16" t="str">
        <x:f>Matching!H13</x:f>
        <x:v>NEIN</x:v>
      </x:c>
      <x:c r="W13" s="16" t="str">
        <x:f>IF(AND(C13="Freigegeben",OR(D13="Lieferanten-SKU exakt",D13="EAN exakt"),E13&gt;=0.9,U13="",V13&lt;&gt;"JA",F13&lt;&gt;""),"JA","NEIN")</x:f>
        <x:v>JA</x:v>
      </x:c>
      <x:c r="X13" s="16" t="str">
        <x:f>IF(W13="JA","Bereit für kontrollierten Export",IF(C13="Abgelehnt","Ausgeschlossen",IF(B13="OK","Freigabe ausstehend","Manuelle Prüfung erforderlich")))</x:f>
        <x:v>Bereit für kontrollierten Export</x:v>
      </x:c>
    </x:row>
    <x:row r="14" ht="22" customHeight="1">
      <x:c r="A14" s="16" t="str">
        <x:f>Matching!A14</x:f>
        <x:v>N-010</x:v>
      </x:c>
      <x:c r="B14" s="16" t="str">
        <x:f>IF(LEFT(A14,1)="O","KRITISCH – FEHLT",IF(F14="","KRITISCH – KEIN MATCH",IF(V14="JA","KRITISCH – DUBLETTE",IF(U14&lt;&gt;"","KRITISCH – GEBINDE/EINHEIT",IF(OR(E14&lt;0.8,P14&gt;=0.15,T14&gt;=0.08),"KRITISCH",IF(OR(P14&gt;=0.05,T14&gt;=0.05),"WARNUNG","OK"))))))</x:f>
        <x:v>WARNUNG</x:v>
      </x:c>
      <x:c r="C14" s="16" t="str">
        <x:f>Matching!J14</x:f>
        <x:v>Offen</x:v>
      </x:c>
      <x:c r="D14" s="16" t="str">
        <x:f>Matching!E14</x:f>
        <x:v>EAN exakt</x:v>
      </x:c>
      <x:c r="E14" s="25" t="n">
        <x:f>Matching!F14</x:f>
        <x:v>1</x:v>
      </x:c>
      <x:c r="F14" s="16" t="str">
        <x:f>Matching!G14</x:f>
        <x:v>INT-1010</x:v>
      </x:c>
      <x:c r="G14" s="16" t="str">
        <x:f>IF(Matching!B14="","",Matching!B14)</x:f>
        <x:v>NS-GLV-303</x:v>
      </x:c>
      <x:c r="H14" s="16" t="str">
        <x:f>Matching!D14</x:f>
        <x:v>Latex Einmalhandschuh M 100er</x:v>
      </x:c>
      <x:c r="I14" s="16" t="n">
        <x:f>IF(F14="","",IFERROR(XLOOKUP(F14,'Internal_Master_Old'!$A$5:$A$32,'Internal_Master_Old'!$E$5:$E$32),""))</x:f>
        <x:v>10</x:v>
      </x:c>
      <x:c r="J14" s="16" t="n">
        <x:f>IF(LEFT(A14,1)="O","",IFERROR(XLOOKUP(A14,'Supplier_New_List'!$A$5:$A$34,'Supplier_New_List'!$E$5:$E$34),""))</x:f>
        <x:v>10</x:v>
      </x:c>
      <x:c r="K14" s="16" t="str">
        <x:f>IF(F14="","",IFERROR(XLOOKUP(F14,'Internal_Master_Old'!$A$5:$A$32,'Internal_Master_Old'!$F$5:$F$32),""))</x:f>
        <x:v>Box</x:v>
      </x:c>
      <x:c r="L14" s="16" t="str">
        <x:f>IF(LEFT(A14,1)="O","",IFERROR(XLOOKUP(A14,'Supplier_New_List'!$A$5:$A$34,'Supplier_New_List'!$F$5:$F$34),""))</x:f>
        <x:v>Box</x:v>
      </x:c>
      <x:c r="M14" s="17" t="n">
        <x:f>IF(F14="","",IFERROR(XLOOKUP(F14,'Internal_Master_Old'!$A$5:$A$32,'Internal_Master_Old'!$G$5:$G$32),""))</x:f>
        <x:v>4.1</x:v>
      </x:c>
      <x:c r="N14" s="17" t="n">
        <x:f>IF(LEFT(A14,1)="O","",IFERROR(XLOOKUP(A14,'Supplier_New_List'!$A$5:$A$34,'Supplier_New_List'!$G$5:$G$34),""))</x:f>
        <x:v>4.35</x:v>
      </x:c>
      <x:c r="O14" s="17" t="n">
        <x:f>IF(OR(M14="",N14=""),"",N14-M14)</x:f>
        <x:v>0.25</x:v>
      </x:c>
      <x:c r="P14" s="26" t="n">
        <x:f>IF(OR(M14="",N14=""),"",N14/M14-1)</x:f>
        <x:v>0.060975609756097615</x:v>
      </x:c>
      <x:c r="Q14" s="17" t="n">
        <x:f>IF(F14="","",IFERROR(XLOOKUP(F14,'Internal_Master_Old'!$A$5:$A$32,'Internal_Master_Old'!$H$5:$H$32),""))</x:f>
        <x:v>6.49</x:v>
      </x:c>
      <x:c r="R14" s="27" t="n">
        <x:f>IF(OR(Q14="",M14=""),"",(Q14-M14)/Q14)</x:f>
        <x:v>0.3682588597842836</x:v>
      </x:c>
      <x:c r="S14" s="27" t="n">
        <x:f>IF(OR(Q14="",N14=""),"",(Q14-N14)/Q14)</x:f>
        <x:v>0.329738058551618</x:v>
      </x:c>
      <x:c r="T14" s="27" t="n">
        <x:f>IF(OR(R14="",S14=""),"",R14-S14)</x:f>
        <x:v>0.0385208012326656</x:v>
      </x:c>
      <x:c r="U14" s="16" t="str">
        <x:f>IF(LEFT(A14,1)="O","Fehlt in neuer Liste",IF(F14="","",IF(OR(I14&lt;&gt;J14,K14&lt;&gt;L14),"PRÜFEN","")))</x:f>
      </x:c>
      <x:c r="V14" s="16" t="str">
        <x:f>Matching!H14</x:f>
        <x:v>NEIN</x:v>
      </x:c>
      <x:c r="W14" s="16" t="str">
        <x:f>IF(AND(C14="Freigegeben",OR(D14="Lieferanten-SKU exakt",D14="EAN exakt"),E14&gt;=0.9,U14="",V14&lt;&gt;"JA",F14&lt;&gt;""),"JA","NEIN")</x:f>
        <x:v>NEIN</x:v>
      </x:c>
      <x:c r="X14" s="16" t="str">
        <x:f>IF(W14="JA","Bereit für kontrollierten Export",IF(C14="Abgelehnt","Ausgeschlossen",IF(B14="OK","Freigabe ausstehend","Manuelle Prüfung erforderlich")))</x:f>
        <x:v>Manuelle Prüfung erforderlich</x:v>
      </x:c>
    </x:row>
    <x:row r="15" ht="22" customHeight="1">
      <x:c r="A15" s="16" t="str">
        <x:f>Matching!A15</x:f>
        <x:v>N-011</x:v>
      </x:c>
      <x:c r="B15" s="16" t="str">
        <x:f>IF(LEFT(A15,1)="O","KRITISCH – FEHLT",IF(F15="","KRITISCH – KEIN MATCH",IF(V15="JA","KRITISCH – DUBLETTE",IF(U15&lt;&gt;"","KRITISCH – GEBINDE/EINHEIT",IF(OR(E15&lt;0.8,P15&gt;=0.15,T15&gt;=0.08),"KRITISCH",IF(OR(P15&gt;=0.05,T15&gt;=0.05),"WARNUNG","OK"))))))</x:f>
        <x:v>KRITISCH – GEBINDE/EINHEIT</x:v>
      </x:c>
      <x:c r="C15" s="16" t="str">
        <x:f>Matching!J15</x:f>
        <x:v>Prüfung nötig</x:v>
      </x:c>
      <x:c r="D15" s="16" t="str">
        <x:f>Matching!E15</x:f>
        <x:v>Lieferanten-SKU exakt</x:v>
      </x:c>
      <x:c r="E15" s="25" t="n">
        <x:f>Matching!F15</x:f>
        <x:v>1</x:v>
      </x:c>
      <x:c r="F15" s="16" t="str">
        <x:f>Matching!G15</x:f>
        <x:v>INT-1011</x:v>
      </x:c>
      <x:c r="G15" s="16" t="str">
        <x:f>IF(Matching!B15="","",Matching!B15)</x:f>
        <x:v>SUP-KIT-001</x:v>
      </x:c>
      <x:c r="H15" s="16" t="str">
        <x:f>Matching!D15</x:f>
        <x:v>Küchenrollen 3-lagig, 4er</x:v>
      </x:c>
      <x:c r="I15" s="16" t="n">
        <x:f>IF(F15="","",IFERROR(XLOOKUP(F15,'Internal_Master_Old'!$A$5:$A$32,'Internal_Master_Old'!$E$5:$E$32),""))</x:f>
        <x:v>12</x:v>
      </x:c>
      <x:c r="J15" s="16" t="n">
        <x:f>IF(LEFT(A15,1)="O","",IFERROR(XLOOKUP(A15,'Supplier_New_List'!$A$5:$A$34,'Supplier_New_List'!$E$5:$E$34),""))</x:f>
        <x:v>10</x:v>
      </x:c>
      <x:c r="K15" s="16" t="str">
        <x:f>IF(F15="","",IFERROR(XLOOKUP(F15,'Internal_Master_Old'!$A$5:$A$32,'Internal_Master_Old'!$F$5:$F$32),""))</x:f>
        <x:v>Pack</x:v>
      </x:c>
      <x:c r="L15" s="16" t="str">
        <x:f>IF(LEFT(A15,1)="O","",IFERROR(XLOOKUP(A15,'Supplier_New_List'!$A$5:$A$34,'Supplier_New_List'!$F$5:$F$34),""))</x:f>
        <x:v>Pack</x:v>
      </x:c>
      <x:c r="M15" s="17" t="n">
        <x:f>IF(F15="","",IFERROR(XLOOKUP(F15,'Internal_Master_Old'!$A$5:$A$32,'Internal_Master_Old'!$G$5:$G$32),""))</x:f>
        <x:v>3.4</x:v>
      </x:c>
      <x:c r="N15" s="17" t="n">
        <x:f>IF(LEFT(A15,1)="O","",IFERROR(XLOOKUP(A15,'Supplier_New_List'!$A$5:$A$34,'Supplier_New_List'!$G$5:$G$34),""))</x:f>
        <x:v>3.25</x:v>
      </x:c>
      <x:c r="O15" s="17" t="n">
        <x:f>IF(OR(M15="",N15=""),"",N15-M15)</x:f>
        <x:v>-0.1499999999999999</x:v>
      </x:c>
      <x:c r="P15" s="26" t="n">
        <x:f>IF(OR(M15="",N15=""),"",N15/M15-1)</x:f>
        <x:v>-0.044117647058823484</x:v>
      </x:c>
      <x:c r="Q15" s="17" t="n">
        <x:f>IF(F15="","",IFERROR(XLOOKUP(F15,'Internal_Master_Old'!$A$5:$A$32,'Internal_Master_Old'!$H$5:$H$32),""))</x:f>
        <x:v>5.29</x:v>
      </x:c>
      <x:c r="R15" s="27" t="n">
        <x:f>IF(OR(Q15="",M15=""),"",(Q15-M15)/Q15)</x:f>
        <x:v>0.3572778827977316</x:v>
      </x:c>
      <x:c r="S15" s="27" t="n">
        <x:f>IF(OR(Q15="",N15=""),"",(Q15-N15)/Q15)</x:f>
        <x:v>0.3856332703213611</x:v>
      </x:c>
      <x:c r="T15" s="27" t="n">
        <x:f>IF(OR(R15="",S15=""),"",R15-S15)</x:f>
        <x:v>-0.028355387523629483</x:v>
      </x:c>
      <x:c r="U15" s="16" t="str">
        <x:f>IF(LEFT(A15,1)="O","Fehlt in neuer Liste",IF(F15="","",IF(OR(I15&lt;&gt;J15,K15&lt;&gt;L15),"PRÜFEN","")))</x:f>
        <x:v>PRÜFEN</x:v>
      </x:c>
      <x:c r="V15" s="16" t="str">
        <x:f>Matching!H15</x:f>
        <x:v>NEIN</x:v>
      </x:c>
      <x:c r="W15" s="16" t="str">
        <x:f>IF(AND(C15="Freigegeben",OR(D15="Lieferanten-SKU exakt",D15="EAN exakt"),E15&gt;=0.9,U15="",V15&lt;&gt;"JA",F15&lt;&gt;""),"JA","NEIN")</x:f>
        <x:v>NEIN</x:v>
      </x:c>
      <x:c r="X15" s="16" t="str">
        <x:f>IF(W15="JA","Bereit für kontrollierten Export",IF(C15="Abgelehnt","Ausgeschlossen",IF(B15="OK","Freigabe ausstehend","Manuelle Prüfung erforderlich")))</x:f>
        <x:v>Manuelle Prüfung erforderlich</x:v>
      </x:c>
    </x:row>
    <x:row r="16" ht="22" customHeight="1">
      <x:c r="A16" s="16" t="str">
        <x:f>Matching!A16</x:f>
        <x:v>N-012</x:v>
      </x:c>
      <x:c r="B16" s="16" t="str">
        <x:f>IF(LEFT(A16,1)="O","KRITISCH – FEHLT",IF(F16="","KRITISCH – KEIN MATCH",IF(V16="JA","KRITISCH – DUBLETTE",IF(U16&lt;&gt;"","KRITISCH – GEBINDE/EINHEIT",IF(OR(E16&lt;0.8,P16&gt;=0.15,T16&gt;=0.08),"KRITISCH",IF(OR(P16&gt;=0.05,T16&gt;=0.05),"WARNUNG","OK"))))))</x:f>
        <x:v>OK</x:v>
      </x:c>
      <x:c r="C16" s="16" t="str">
        <x:f>Matching!J16</x:f>
        <x:v>Freigegeben</x:v>
      </x:c>
      <x:c r="D16" s="16" t="str">
        <x:f>Matching!E16</x:f>
        <x:v>Lieferanten-SKU exakt</x:v>
      </x:c>
      <x:c r="E16" s="25" t="n">
        <x:f>Matching!F16</x:f>
        <x:v>1</x:v>
      </x:c>
      <x:c r="F16" s="16" t="str">
        <x:f>Matching!G16</x:f>
        <x:v>INT-1012</x:v>
      </x:c>
      <x:c r="G16" s="16" t="str">
        <x:f>IF(Matching!B16="","",Matching!B16)</x:f>
        <x:v>SUP-DSP-001</x:v>
      </x:c>
      <x:c r="H16" s="16" t="str">
        <x:f>Matching!D16</x:f>
        <x:v>Flüssigseife sensitiv 500 ml</x:v>
      </x:c>
      <x:c r="I16" s="16" t="n">
        <x:f>IF(F16="","",IFERROR(XLOOKUP(F16,'Internal_Master_Old'!$A$5:$A$32,'Internal_Master_Old'!$E$5:$E$32),""))</x:f>
        <x:v>12</x:v>
      </x:c>
      <x:c r="J16" s="16" t="n">
        <x:f>IF(LEFT(A16,1)="O","",IFERROR(XLOOKUP(A16,'Supplier_New_List'!$A$5:$A$34,'Supplier_New_List'!$E$5:$E$34),""))</x:f>
        <x:v>12</x:v>
      </x:c>
      <x:c r="K16" s="16" t="str">
        <x:f>IF(F16="","",IFERROR(XLOOKUP(F16,'Internal_Master_Old'!$A$5:$A$32,'Internal_Master_Old'!$F$5:$F$32),""))</x:f>
        <x:v>Flasche</x:v>
      </x:c>
      <x:c r="L16" s="16" t="str">
        <x:f>IF(LEFT(A16,1)="O","",IFERROR(XLOOKUP(A16,'Supplier_New_List'!$A$5:$A$34,'Supplier_New_List'!$F$5:$F$34),""))</x:f>
        <x:v>Flasche</x:v>
      </x:c>
      <x:c r="M16" s="17" t="n">
        <x:f>IF(F16="","",IFERROR(XLOOKUP(F16,'Internal_Master_Old'!$A$5:$A$32,'Internal_Master_Old'!$G$5:$G$32),""))</x:f>
        <x:v>1.2</x:v>
      </x:c>
      <x:c r="N16" s="17" t="n">
        <x:f>IF(LEFT(A16,1)="O","",IFERROR(XLOOKUP(A16,'Supplier_New_List'!$A$5:$A$34,'Supplier_New_List'!$G$5:$G$34),""))</x:f>
        <x:v>1.25</x:v>
      </x:c>
      <x:c r="O16" s="17" t="n">
        <x:f>IF(OR(M16="",N16=""),"",N16-M16)</x:f>
        <x:v>0.050000000000000044</x:v>
      </x:c>
      <x:c r="P16" s="26" t="n">
        <x:f>IF(OR(M16="",N16=""),"",N16/M16-1)</x:f>
        <x:v>0.04166666666666674</x:v>
      </x:c>
      <x:c r="Q16" s="17" t="n">
        <x:f>IF(F16="","",IFERROR(XLOOKUP(F16,'Internal_Master_Old'!$A$5:$A$32,'Internal_Master_Old'!$H$5:$H$32),""))</x:f>
        <x:v>1.99</x:v>
      </x:c>
      <x:c r="R16" s="27" t="n">
        <x:f>IF(OR(Q16="",M16=""),"",(Q16-M16)/Q16)</x:f>
        <x:v>0.3969849246231156</x:v>
      </x:c>
      <x:c r="S16" s="27" t="n">
        <x:f>IF(OR(Q16="",N16=""),"",(Q16-N16)/Q16)</x:f>
        <x:v>0.37185929648241206</x:v>
      </x:c>
      <x:c r="T16" s="27" t="n">
        <x:f>IF(OR(R16="",S16=""),"",R16-S16)</x:f>
        <x:v>0.025125628140703515</x:v>
      </x:c>
      <x:c r="U16" s="16" t="str">
        <x:f>IF(LEFT(A16,1)="O","Fehlt in neuer Liste",IF(F16="","",IF(OR(I16&lt;&gt;J16,K16&lt;&gt;L16),"PRÜFEN","")))</x:f>
      </x:c>
      <x:c r="V16" s="16" t="str">
        <x:f>Matching!H16</x:f>
        <x:v>NEIN</x:v>
      </x:c>
      <x:c r="W16" s="16" t="str">
        <x:f>IF(AND(C16="Freigegeben",OR(D16="Lieferanten-SKU exakt",D16="EAN exakt"),E16&gt;=0.9,U16="",V16&lt;&gt;"JA",F16&lt;&gt;""),"JA","NEIN")</x:f>
        <x:v>JA</x:v>
      </x:c>
      <x:c r="X16" s="16" t="str">
        <x:f>IF(W16="JA","Bereit für kontrollierten Export",IF(C16="Abgelehnt","Ausgeschlossen",IF(B16="OK","Freigabe ausstehend","Manuelle Prüfung erforderlich")))</x:f>
        <x:v>Bereit für kontrollierten Export</x:v>
      </x:c>
    </x:row>
    <x:row r="17" ht="22" customHeight="1">
      <x:c r="A17" s="16" t="str">
        <x:f>Matching!A17</x:f>
        <x:v>N-013</x:v>
      </x:c>
      <x:c r="B17" s="16" t="str">
        <x:f>IF(LEFT(A17,1)="O","KRITISCH – FEHLT",IF(F17="","KRITISCH – KEIN MATCH",IF(V17="JA","KRITISCH – DUBLETTE",IF(U17&lt;&gt;"","KRITISCH – GEBINDE/EINHEIT",IF(OR(E17&lt;0.8,P17&gt;=0.15,T17&gt;=0.08),"KRITISCH",IF(OR(P17&gt;=0.05,T17&gt;=0.05),"WARNUNG","OK"))))))</x:f>
        <x:v>KRITISCH</x:v>
      </x:c>
      <x:c r="C17" s="16" t="str">
        <x:f>Matching!J17</x:f>
        <x:v>Prüfung nötig</x:v>
      </x:c>
      <x:c r="D17" s="16" t="str">
        <x:f>Matching!E17</x:f>
        <x:v>Lieferanten-SKU exakt</x:v>
      </x:c>
      <x:c r="E17" s="25" t="n">
        <x:f>Matching!F17</x:f>
        <x:v>1</x:v>
      </x:c>
      <x:c r="F17" s="16" t="str">
        <x:f>Matching!G17</x:f>
        <x:v>INT-1013</x:v>
      </x:c>
      <x:c r="G17" s="16" t="str">
        <x:f>IF(Matching!B17="","",Matching!B17)</x:f>
        <x:v>SUP-DSP-002</x:v>
      </x:c>
      <x:c r="H17" s="16" t="str">
        <x:f>Matching!D17</x:f>
        <x:v>Flüssigseife sensitiv 5 L</x:v>
      </x:c>
      <x:c r="I17" s="16" t="n">
        <x:f>IF(F17="","",IFERROR(XLOOKUP(F17,'Internal_Master_Old'!$A$5:$A$32,'Internal_Master_Old'!$E$5:$E$32),""))</x:f>
        <x:v>4</x:v>
      </x:c>
      <x:c r="J17" s="16" t="n">
        <x:f>IF(LEFT(A17,1)="O","",IFERROR(XLOOKUP(A17,'Supplier_New_List'!$A$5:$A$34,'Supplier_New_List'!$E$5:$E$34),""))</x:f>
        <x:v>4</x:v>
      </x:c>
      <x:c r="K17" s="16" t="str">
        <x:f>IF(F17="","",IFERROR(XLOOKUP(F17,'Internal_Master_Old'!$A$5:$A$32,'Internal_Master_Old'!$F$5:$F$32),""))</x:f>
        <x:v>Kanister</x:v>
      </x:c>
      <x:c r="L17" s="16" t="str">
        <x:f>IF(LEFT(A17,1)="O","",IFERROR(XLOOKUP(A17,'Supplier_New_List'!$A$5:$A$34,'Supplier_New_List'!$F$5:$F$34),""))</x:f>
        <x:v>Kanister</x:v>
      </x:c>
      <x:c r="M17" s="17" t="n">
        <x:f>IF(F17="","",IFERROR(XLOOKUP(F17,'Internal_Master_Old'!$A$5:$A$32,'Internal_Master_Old'!$G$5:$G$32),""))</x:f>
        <x:v>7.5</x:v>
      </x:c>
      <x:c r="N17" s="17" t="n">
        <x:f>IF(LEFT(A17,1)="O","",IFERROR(XLOOKUP(A17,'Supplier_New_List'!$A$5:$A$34,'Supplier_New_List'!$G$5:$G$34),""))</x:f>
        <x:v>8.9</x:v>
      </x:c>
      <x:c r="O17" s="17" t="n">
        <x:f>IF(OR(M17="",N17=""),"",N17-M17)</x:f>
        <x:v>1.4000000000000004</x:v>
      </x:c>
      <x:c r="P17" s="26" t="n">
        <x:f>IF(OR(M17="",N17=""),"",N17/M17-1)</x:f>
        <x:v>0.18666666666666676</x:v>
      </x:c>
      <x:c r="Q17" s="17" t="n">
        <x:f>IF(F17="","",IFERROR(XLOOKUP(F17,'Internal_Master_Old'!$A$5:$A$32,'Internal_Master_Old'!$H$5:$H$32),""))</x:f>
        <x:v>11.9</x:v>
      </x:c>
      <x:c r="R17" s="27" t="n">
        <x:f>IF(OR(Q17="",M17=""),"",(Q17-M17)/Q17)</x:f>
        <x:v>0.3697478991596639</x:v>
      </x:c>
      <x:c r="S17" s="27" t="n">
        <x:f>IF(OR(Q17="",N17=""),"",(Q17-N17)/Q17)</x:f>
        <x:v>0.25210084033613445</x:v>
      </x:c>
      <x:c r="T17" s="27" t="n">
        <x:f>IF(OR(R17="",S17=""),"",R17-S17)</x:f>
        <x:v>0.11764705882352944</x:v>
      </x:c>
      <x:c r="U17" s="16" t="str">
        <x:f>IF(LEFT(A17,1)="O","Fehlt in neuer Liste",IF(F17="","",IF(OR(I17&lt;&gt;J17,K17&lt;&gt;L17),"PRÜFEN","")))</x:f>
      </x:c>
      <x:c r="V17" s="16" t="str">
        <x:f>Matching!H17</x:f>
        <x:v>NEIN</x:v>
      </x:c>
      <x:c r="W17" s="16" t="str">
        <x:f>IF(AND(C17="Freigegeben",OR(D17="Lieferanten-SKU exakt",D17="EAN exakt"),E17&gt;=0.9,U17="",V17&lt;&gt;"JA",F17&lt;&gt;""),"JA","NEIN")</x:f>
        <x:v>NEIN</x:v>
      </x:c>
      <x:c r="X17" s="16" t="str">
        <x:f>IF(W17="JA","Bereit für kontrollierten Export",IF(C17="Abgelehnt","Ausgeschlossen",IF(B17="OK","Freigabe ausstehend","Manuelle Prüfung erforderlich")))</x:f>
        <x:v>Manuelle Prüfung erforderlich</x:v>
      </x:c>
    </x:row>
    <x:row r="18" ht="22" customHeight="1">
      <x:c r="A18" s="16" t="str">
        <x:f>Matching!A18</x:f>
        <x:v>N-014</x:v>
      </x:c>
      <x:c r="B18" s="16" t="str">
        <x:f>IF(LEFT(A18,1)="O","KRITISCH – FEHLT",IF(F18="","KRITISCH – KEIN MATCH",IF(V18="JA","KRITISCH – DUBLETTE",IF(U18&lt;&gt;"","KRITISCH – GEBINDE/EINHEIT",IF(OR(E18&lt;0.8,P18&gt;=0.15,T18&gt;=0.08),"KRITISCH",IF(OR(P18&gt;=0.05,T18&gt;=0.05),"WARNUNG","OK"))))))</x:f>
        <x:v>KRITISCH – GEBINDE/EINHEIT</x:v>
      </x:c>
      <x:c r="C18" s="16" t="str">
        <x:f>Matching!J18</x:f>
        <x:v>Prüfung nötig</x:v>
      </x:c>
      <x:c r="D18" s="16" t="str">
        <x:f>Matching!E18</x:f>
        <x:v>Lieferanten-SKU exakt</x:v>
      </x:c>
      <x:c r="E18" s="25" t="n">
        <x:f>Matching!F18</x:f>
        <x:v>1</x:v>
      </x:c>
      <x:c r="F18" s="16" t="str">
        <x:f>Matching!G18</x:f>
        <x:v>INT-1014</x:v>
      </x:c>
      <x:c r="G18" s="16" t="str">
        <x:f>IF(Matching!B18="","",Matching!B18)</x:f>
        <x:v>SUP-DIS-001</x:v>
      </x:c>
      <x:c r="H18" s="16" t="str">
        <x:f>Matching!D18</x:f>
        <x:v>Flächendesinfektion 1 L</x:v>
      </x:c>
      <x:c r="I18" s="16" t="n">
        <x:f>IF(F18="","",IFERROR(XLOOKUP(F18,'Internal_Master_Old'!$A$5:$A$32,'Internal_Master_Old'!$E$5:$E$32),""))</x:f>
        <x:v>12</x:v>
      </x:c>
      <x:c r="J18" s="16" t="n">
        <x:f>IF(LEFT(A18,1)="O","",IFERROR(XLOOKUP(A18,'Supplier_New_List'!$A$5:$A$34,'Supplier_New_List'!$E$5:$E$34),""))</x:f>
        <x:v>12</x:v>
      </x:c>
      <x:c r="K18" s="16" t="str">
        <x:f>IF(F18="","",IFERROR(XLOOKUP(F18,'Internal_Master_Old'!$A$5:$A$32,'Internal_Master_Old'!$F$5:$F$32),""))</x:f>
        <x:v>Flasche</x:v>
      </x:c>
      <x:c r="L18" s="16" t="str">
        <x:f>IF(LEFT(A18,1)="O","",IFERROR(XLOOKUP(A18,'Supplier_New_List'!$A$5:$A$34,'Supplier_New_List'!$F$5:$F$34),""))</x:f>
        <x:v>Kanister</x:v>
      </x:c>
      <x:c r="M18" s="17" t="n">
        <x:f>IF(F18="","",IFERROR(XLOOKUP(F18,'Internal_Master_Old'!$A$5:$A$32,'Internal_Master_Old'!$G$5:$G$32),""))</x:f>
        <x:v>3.9</x:v>
      </x:c>
      <x:c r="N18" s="17" t="n">
        <x:f>IF(LEFT(A18,1)="O","",IFERROR(XLOOKUP(A18,'Supplier_New_List'!$A$5:$A$34,'Supplier_New_List'!$G$5:$G$34),""))</x:f>
        <x:v>4.05</x:v>
      </x:c>
      <x:c r="O18" s="17" t="n">
        <x:f>IF(OR(M18="",N18=""),"",N18-M18)</x:f>
        <x:v>0.1499999999999999</x:v>
      </x:c>
      <x:c r="P18" s="26" t="n">
        <x:f>IF(OR(M18="",N18=""),"",N18/M18-1)</x:f>
        <x:v>0.03846153846153855</x:v>
      </x:c>
      <x:c r="Q18" s="17" t="n">
        <x:f>IF(F18="","",IFERROR(XLOOKUP(F18,'Internal_Master_Old'!$A$5:$A$32,'Internal_Master_Old'!$H$5:$H$32),""))</x:f>
        <x:v>5.99</x:v>
      </x:c>
      <x:c r="R18" s="27" t="n">
        <x:f>IF(OR(Q18="",M18=""),"",(Q18-M18)/Q18)</x:f>
        <x:v>0.3489148580968281</x:v>
      </x:c>
      <x:c r="S18" s="27" t="n">
        <x:f>IF(OR(Q18="",N18=""),"",(Q18-N18)/Q18)</x:f>
        <x:v>0.323873121869783</x:v>
      </x:c>
      <x:c r="T18" s="27" t="n">
        <x:f>IF(OR(R18="",S18=""),"",R18-S18)</x:f>
        <x:v>0.025041736227045086</x:v>
      </x:c>
      <x:c r="U18" s="16" t="str">
        <x:f>IF(LEFT(A18,1)="O","Fehlt in neuer Liste",IF(F18="","",IF(OR(I18&lt;&gt;J18,K18&lt;&gt;L18),"PRÜFEN","")))</x:f>
        <x:v>PRÜFEN</x:v>
      </x:c>
      <x:c r="V18" s="16" t="str">
        <x:f>Matching!H18</x:f>
        <x:v>NEIN</x:v>
      </x:c>
      <x:c r="W18" s="16" t="str">
        <x:f>IF(AND(C18="Freigegeben",OR(D18="Lieferanten-SKU exakt",D18="EAN exakt"),E18&gt;=0.9,U18="",V18&lt;&gt;"JA",F18&lt;&gt;""),"JA","NEIN")</x:f>
        <x:v>NEIN</x:v>
      </x:c>
      <x:c r="X18" s="16" t="str">
        <x:f>IF(W18="JA","Bereit für kontrollierten Export",IF(C18="Abgelehnt","Ausgeschlossen",IF(B18="OK","Freigabe ausstehend","Manuelle Prüfung erforderlich")))</x:f>
        <x:v>Manuelle Prüfung erforderlich</x:v>
      </x:c>
    </x:row>
    <x:row r="19" ht="22" customHeight="1">
      <x:c r="A19" s="16" t="str">
        <x:f>Matching!A19</x:f>
        <x:v>N-015</x:v>
      </x:c>
      <x:c r="B19" s="16" t="str">
        <x:f>IF(LEFT(A19,1)="O","KRITISCH – FEHLT",IF(F19="","KRITISCH – KEIN MATCH",IF(V19="JA","KRITISCH – DUBLETTE",IF(U19&lt;&gt;"","KRITISCH – GEBINDE/EINHEIT",IF(OR(E19&lt;0.8,P19&gt;=0.15,T19&gt;=0.08),"KRITISCH",IF(OR(P19&gt;=0.05,T19&gt;=0.05),"WARNUNG","OK"))))))</x:f>
        <x:v>WARNUNG</x:v>
      </x:c>
      <x:c r="C19" s="16" t="str">
        <x:f>Matching!J19</x:f>
        <x:v>Offen</x:v>
      </x:c>
      <x:c r="D19" s="16" t="str">
        <x:f>Matching!E19</x:f>
        <x:v>Lieferanten-SKU exakt</x:v>
      </x:c>
      <x:c r="E19" s="25" t="n">
        <x:f>Matching!F19</x:f>
        <x:v>1</x:v>
      </x:c>
      <x:c r="F19" s="16" t="str">
        <x:f>Matching!G19</x:f>
        <x:v>INT-1015</x:v>
      </x:c>
      <x:c r="G19" s="16" t="str">
        <x:f>IF(Matching!B19="","",Matching!B19)</x:f>
        <x:v>SUP-DIS-002</x:v>
      </x:c>
      <x:c r="H19" s="16" t="str">
        <x:f>Matching!D19</x:f>
        <x:v>Handdesinfektion 500 ml</x:v>
      </x:c>
      <x:c r="I19" s="16" t="n">
        <x:f>IF(F19="","",IFERROR(XLOOKUP(F19,'Internal_Master_Old'!$A$5:$A$32,'Internal_Master_Old'!$E$5:$E$32),""))</x:f>
        <x:v>12</x:v>
      </x:c>
      <x:c r="J19" s="16" t="n">
        <x:f>IF(LEFT(A19,1)="O","",IFERROR(XLOOKUP(A19,'Supplier_New_List'!$A$5:$A$34,'Supplier_New_List'!$E$5:$E$34),""))</x:f>
        <x:v>12</x:v>
      </x:c>
      <x:c r="K19" s="16" t="str">
        <x:f>IF(F19="","",IFERROR(XLOOKUP(F19,'Internal_Master_Old'!$A$5:$A$32,'Internal_Master_Old'!$F$5:$F$32),""))</x:f>
        <x:v>Flasche</x:v>
      </x:c>
      <x:c r="L19" s="16" t="str">
        <x:f>IF(LEFT(A19,1)="O","",IFERROR(XLOOKUP(A19,'Supplier_New_List'!$A$5:$A$34,'Supplier_New_List'!$F$5:$F$34),""))</x:f>
        <x:v>Flasche</x:v>
      </x:c>
      <x:c r="M19" s="17" t="n">
        <x:f>IF(F19="","",IFERROR(XLOOKUP(F19,'Internal_Master_Old'!$A$5:$A$32,'Internal_Master_Old'!$G$5:$G$32),""))</x:f>
        <x:v>2.7</x:v>
      </x:c>
      <x:c r="N19" s="17" t="n">
        <x:f>IF(LEFT(A19,1)="O","",IFERROR(XLOOKUP(A19,'Supplier_New_List'!$A$5:$A$34,'Supplier_New_List'!$G$5:$G$34),""))</x:f>
        <x:v>2.89</x:v>
      </x:c>
      <x:c r="O19" s="17" t="n">
        <x:f>IF(OR(M19="",N19=""),"",N19-M19)</x:f>
        <x:v>0.18999999999999995</x:v>
      </x:c>
      <x:c r="P19" s="26" t="n">
        <x:f>IF(OR(M19="",N19=""),"",N19/M19-1)</x:f>
        <x:v>0.07037037037037042</x:v>
      </x:c>
      <x:c r="Q19" s="17" t="n">
        <x:f>IF(F19="","",IFERROR(XLOOKUP(F19,'Internal_Master_Old'!$A$5:$A$32,'Internal_Master_Old'!$H$5:$H$32),""))</x:f>
        <x:v>4.29</x:v>
      </x:c>
      <x:c r="R19" s="27" t="n">
        <x:f>IF(OR(Q19="",M19=""),"",(Q19-M19)/Q19)</x:f>
        <x:v>0.37062937062937057</x:v>
      </x:c>
      <x:c r="S19" s="27" t="n">
        <x:f>IF(OR(Q19="",N19=""),"",(Q19-N19)/Q19)</x:f>
        <x:v>0.32634032634032634</x:v>
      </x:c>
      <x:c r="T19" s="27" t="n">
        <x:f>IF(OR(R19="",S19=""),"",R19-S19)</x:f>
        <x:v>0.04428904428904423</x:v>
      </x:c>
      <x:c r="U19" s="16" t="str">
        <x:f>IF(LEFT(A19,1)="O","Fehlt in neuer Liste",IF(F19="","",IF(OR(I19&lt;&gt;J19,K19&lt;&gt;L19),"PRÜFEN","")))</x:f>
      </x:c>
      <x:c r="V19" s="16" t="str">
        <x:f>Matching!H19</x:f>
        <x:v>NEIN</x:v>
      </x:c>
      <x:c r="W19" s="16" t="str">
        <x:f>IF(AND(C19="Freigegeben",OR(D19="Lieferanten-SKU exakt",D19="EAN exakt"),E19&gt;=0.9,U19="",V19&lt;&gt;"JA",F19&lt;&gt;""),"JA","NEIN")</x:f>
        <x:v>NEIN</x:v>
      </x:c>
      <x:c r="X19" s="16" t="str">
        <x:f>IF(W19="JA","Bereit für kontrollierten Export",IF(C19="Abgelehnt","Ausgeschlossen",IF(B19="OK","Freigabe ausstehend","Manuelle Prüfung erforderlich")))</x:f>
        <x:v>Manuelle Prüfung erforderlich</x:v>
      </x:c>
    </x:row>
    <x:row r="20" ht="22" customHeight="1">
      <x:c r="A20" s="16" t="str">
        <x:f>Matching!A20</x:f>
        <x:v>N-016</x:v>
      </x:c>
      <x:c r="B20" s="16" t="str">
        <x:f>IF(LEFT(A20,1)="O","KRITISCH – FEHLT",IF(F20="","KRITISCH – KEIN MATCH",IF(V20="JA","KRITISCH – DUBLETTE",IF(U20&lt;&gt;"","KRITISCH – GEBINDE/EINHEIT",IF(OR(E20&lt;0.8,P20&gt;=0.15,T20&gt;=0.08),"KRITISCH",IF(OR(P20&gt;=0.05,T20&gt;=0.05),"WARNUNG","OK"))))))</x:f>
        <x:v>KRITISCH</x:v>
      </x:c>
      <x:c r="C20" s="16" t="str">
        <x:f>Matching!J20</x:f>
        <x:v>Prüfung nötig</x:v>
      </x:c>
      <x:c r="D20" s="16" t="str">
        <x:f>Matching!E20</x:f>
        <x:v>Beschreibung prüfen</x:v>
      </x:c>
      <x:c r="E20" s="25" t="n">
        <x:f>Matching!F20</x:f>
        <x:v>0.72</x:v>
      </x:c>
      <x:c r="F20" s="16" t="str">
        <x:f>Matching!G20</x:f>
        <x:v>INT-1016</x:v>
      </x:c>
      <x:c r="G20" s="16" t="str">
        <x:f>IF(Matching!B20="","",Matching!B20)</x:f>
        <x:v>NS-MOP-441</x:v>
      </x:c>
      <x:c r="H20" s="16" t="str">
        <x:f>Matching!D20</x:f>
        <x:v>Mikrofaser Wischmopp Premium 40 cm blau</x:v>
      </x:c>
      <x:c r="I20" s="16" t="n">
        <x:f>IF(F20="","",IFERROR(XLOOKUP(F20,'Internal_Master_Old'!$A$5:$A$32,'Internal_Master_Old'!$E$5:$E$32),""))</x:f>
        <x:v>10</x:v>
      </x:c>
      <x:c r="J20" s="16" t="n">
        <x:f>IF(LEFT(A20,1)="O","",IFERROR(XLOOKUP(A20,'Supplier_New_List'!$A$5:$A$34,'Supplier_New_List'!$E$5:$E$34),""))</x:f>
        <x:v>10</x:v>
      </x:c>
      <x:c r="K20" s="16" t="str">
        <x:f>IF(F20="","",IFERROR(XLOOKUP(F20,'Internal_Master_Old'!$A$5:$A$32,'Internal_Master_Old'!$F$5:$F$32),""))</x:f>
        <x:v>Stück</x:v>
      </x:c>
      <x:c r="L20" s="16" t="str">
        <x:f>IF(LEFT(A20,1)="O","",IFERROR(XLOOKUP(A20,'Supplier_New_List'!$A$5:$A$34,'Supplier_New_List'!$F$5:$F$34),""))</x:f>
        <x:v>Stück</x:v>
      </x:c>
      <x:c r="M20" s="17" t="n">
        <x:f>IF(F20="","",IFERROR(XLOOKUP(F20,'Internal_Master_Old'!$A$5:$A$32,'Internal_Master_Old'!$G$5:$G$32),""))</x:f>
        <x:v>3.8</x:v>
      </x:c>
      <x:c r="N20" s="17" t="n">
        <x:f>IF(LEFT(A20,1)="O","",IFERROR(XLOOKUP(A20,'Supplier_New_List'!$A$5:$A$34,'Supplier_New_List'!$G$5:$G$34),""))</x:f>
        <x:v>3.99</x:v>
      </x:c>
      <x:c r="O20" s="17" t="n">
        <x:f>IF(OR(M20="",N20=""),"",N20-M20)</x:f>
        <x:v>0.1900000000000004</x:v>
      </x:c>
      <x:c r="P20" s="26" t="n">
        <x:f>IF(OR(M20="",N20=""),"",N20/M20-1)</x:f>
        <x:v>0.050000000000000044</x:v>
      </x:c>
      <x:c r="Q20" s="17" t="n">
        <x:f>IF(F20="","",IFERROR(XLOOKUP(F20,'Internal_Master_Old'!$A$5:$A$32,'Internal_Master_Old'!$H$5:$H$32),""))</x:f>
        <x:v>6.2</x:v>
      </x:c>
      <x:c r="R20" s="27" t="n">
        <x:f>IF(OR(Q20="",M20=""),"",(Q20-M20)/Q20)</x:f>
        <x:v>0.38709677419354843</x:v>
      </x:c>
      <x:c r="S20" s="27" t="n">
        <x:f>IF(OR(Q20="",N20=""),"",(Q20-N20)/Q20)</x:f>
        <x:v>0.3564516129032258</x:v>
      </x:c>
      <x:c r="T20" s="27" t="n">
        <x:f>IF(OR(R20="",S20=""),"",R20-S20)</x:f>
        <x:v>0.03064516129032263</x:v>
      </x:c>
      <x:c r="U20" s="16" t="str">
        <x:f>IF(LEFT(A20,1)="O","Fehlt in neuer Liste",IF(F20="","",IF(OR(I20&lt;&gt;J20,K20&lt;&gt;L20),"PRÜFEN","")))</x:f>
      </x:c>
      <x:c r="V20" s="16" t="str">
        <x:f>Matching!H20</x:f>
        <x:v>NEIN</x:v>
      </x:c>
      <x:c r="W20" s="16" t="str">
        <x:f>IF(AND(C20="Freigegeben",OR(D20="Lieferanten-SKU exakt",D20="EAN exakt"),E20&gt;=0.9,U20="",V20&lt;&gt;"JA",F20&lt;&gt;""),"JA","NEIN")</x:f>
        <x:v>NEIN</x:v>
      </x:c>
      <x:c r="X20" s="16" t="str">
        <x:f>IF(W20="JA","Bereit für kontrollierten Export",IF(C20="Abgelehnt","Ausgeschlossen",IF(B20="OK","Freigabe ausstehend","Manuelle Prüfung erforderlich")))</x:f>
        <x:v>Manuelle Prüfung erforderlich</x:v>
      </x:c>
    </x:row>
    <x:row r="21" ht="22" customHeight="1">
      <x:c r="A21" s="16" t="str">
        <x:f>Matching!A21</x:f>
        <x:v>N-017</x:v>
      </x:c>
      <x:c r="B21" s="16" t="str">
        <x:f>IF(LEFT(A21,1)="O","KRITISCH – FEHLT",IF(F21="","KRITISCH – KEIN MATCH",IF(V21="JA","KRITISCH – DUBLETTE",IF(U21&lt;&gt;"","KRITISCH – GEBINDE/EINHEIT",IF(OR(E21&lt;0.8,P21&gt;=0.15,T21&gt;=0.08),"KRITISCH",IF(OR(P21&gt;=0.05,T21&gt;=0.05),"WARNUNG","OK"))))))</x:f>
        <x:v>OK</x:v>
      </x:c>
      <x:c r="C21" s="16" t="str">
        <x:f>Matching!J21</x:f>
        <x:v>Freigegeben</x:v>
      </x:c>
      <x:c r="D21" s="16" t="str">
        <x:f>Matching!E21</x:f>
        <x:v>Lieferanten-SKU exakt</x:v>
      </x:c>
      <x:c r="E21" s="25" t="n">
        <x:f>Matching!F21</x:f>
        <x:v>1</x:v>
      </x:c>
      <x:c r="F21" s="16" t="str">
        <x:f>Matching!G21</x:f>
        <x:v>INT-1017</x:v>
      </x:c>
      <x:c r="G21" s="16" t="str">
        <x:f>IF(Matching!B21="","",Matching!B21)</x:f>
        <x:v>SUP-MOP-002</x:v>
      </x:c>
      <x:c r="H21" s="16" t="str">
        <x:f>Matching!D21</x:f>
        <x:v>Baumwoll-Wischbezug 50 cm</x:v>
      </x:c>
      <x:c r="I21" s="16" t="n">
        <x:f>IF(F21="","",IFERROR(XLOOKUP(F21,'Internal_Master_Old'!$A$5:$A$32,'Internal_Master_Old'!$E$5:$E$32),""))</x:f>
        <x:v>10</x:v>
      </x:c>
      <x:c r="J21" s="16" t="n">
        <x:f>IF(LEFT(A21,1)="O","",IFERROR(XLOOKUP(A21,'Supplier_New_List'!$A$5:$A$34,'Supplier_New_List'!$E$5:$E$34),""))</x:f>
        <x:v>10</x:v>
      </x:c>
      <x:c r="K21" s="16" t="str">
        <x:f>IF(F21="","",IFERROR(XLOOKUP(F21,'Internal_Master_Old'!$A$5:$A$32,'Internal_Master_Old'!$F$5:$F$32),""))</x:f>
        <x:v>Stück</x:v>
      </x:c>
      <x:c r="L21" s="16" t="str">
        <x:f>IF(LEFT(A21,1)="O","",IFERROR(XLOOKUP(A21,'Supplier_New_List'!$A$5:$A$34,'Supplier_New_List'!$F$5:$F$34),""))</x:f>
        <x:v>Stück</x:v>
      </x:c>
      <x:c r="M21" s="17" t="n">
        <x:f>IF(F21="","",IFERROR(XLOOKUP(F21,'Internal_Master_Old'!$A$5:$A$32,'Internal_Master_Old'!$G$5:$G$32),""))</x:f>
        <x:v>4.1</x:v>
      </x:c>
      <x:c r="N21" s="17" t="n">
        <x:f>IF(LEFT(A21,1)="O","",IFERROR(XLOOKUP(A21,'Supplier_New_List'!$A$5:$A$34,'Supplier_New_List'!$G$5:$G$34),""))</x:f>
        <x:v>4.18</x:v>
      </x:c>
      <x:c r="O21" s="17" t="n">
        <x:f>IF(OR(M21="",N21=""),"",N21-M21)</x:f>
        <x:v>0.08000000000000007</x:v>
      </x:c>
      <x:c r="P21" s="26" t="n">
        <x:f>IF(OR(M21="",N21=""),"",N21/M21-1)</x:f>
        <x:v>0.019512195121951237</x:v>
      </x:c>
      <x:c r="Q21" s="17" t="n">
        <x:f>IF(F21="","",IFERROR(XLOOKUP(F21,'Internal_Master_Old'!$A$5:$A$32,'Internal_Master_Old'!$H$5:$H$32),""))</x:f>
        <x:v>6.7</x:v>
      </x:c>
      <x:c r="R21" s="27" t="n">
        <x:f>IF(OR(Q21="",M21=""),"",(Q21-M21)/Q21)</x:f>
        <x:v>0.3880597014925374</x:v>
      </x:c>
      <x:c r="S21" s="27" t="n">
        <x:f>IF(OR(Q21="",N21=""),"",(Q21-N21)/Q21)</x:f>
        <x:v>0.3761194029850747</x:v>
      </x:c>
      <x:c r="T21" s="27" t="n">
        <x:f>IF(OR(R21="",S21=""),"",R21-S21)</x:f>
        <x:v>0.011940298507462699</x:v>
      </x:c>
      <x:c r="U21" s="16" t="str">
        <x:f>IF(LEFT(A21,1)="O","Fehlt in neuer Liste",IF(F21="","",IF(OR(I21&lt;&gt;J21,K21&lt;&gt;L21),"PRÜFEN","")))</x:f>
      </x:c>
      <x:c r="V21" s="16" t="str">
        <x:f>Matching!H21</x:f>
        <x:v>NEIN</x:v>
      </x:c>
      <x:c r="W21" s="16" t="str">
        <x:f>IF(AND(C21="Freigegeben",OR(D21="Lieferanten-SKU exakt",D21="EAN exakt"),E21&gt;=0.9,U21="",V21&lt;&gt;"JA",F21&lt;&gt;""),"JA","NEIN")</x:f>
        <x:v>JA</x:v>
      </x:c>
      <x:c r="X21" s="16" t="str">
        <x:f>IF(W21="JA","Bereit für kontrollierten Export",IF(C21="Abgelehnt","Ausgeschlossen",IF(B21="OK","Freigabe ausstehend","Manuelle Prüfung erforderlich")))</x:f>
        <x:v>Bereit für kontrollierten Export</x:v>
      </x:c>
    </x:row>
    <x:row r="22" ht="22" customHeight="1">
      <x:c r="A22" s="16" t="str">
        <x:f>Matching!A22</x:f>
        <x:v>N-018</x:v>
      </x:c>
      <x:c r="B22" s="16" t="str">
        <x:f>IF(LEFT(A22,1)="O","KRITISCH – FEHLT",IF(F22="","KRITISCH – KEIN MATCH",IF(V22="JA","KRITISCH – DUBLETTE",IF(U22&lt;&gt;"","KRITISCH – GEBINDE/EINHEIT",IF(OR(E22&lt;0.8,P22&gt;=0.15,T22&gt;=0.08),"KRITISCH",IF(OR(P22&gt;=0.05,T22&gt;=0.05),"WARNUNG","OK"))))))</x:f>
        <x:v>OK</x:v>
      </x:c>
      <x:c r="C22" s="16" t="str">
        <x:f>Matching!J22</x:f>
        <x:v>Freigegeben</x:v>
      </x:c>
      <x:c r="D22" s="16" t="str">
        <x:f>Matching!E22</x:f>
        <x:v>Lieferanten-SKU exakt</x:v>
      </x:c>
      <x:c r="E22" s="25" t="n">
        <x:f>Matching!F22</x:f>
        <x:v>1</x:v>
      </x:c>
      <x:c r="F22" s="16" t="str">
        <x:f>Matching!G22</x:f>
        <x:v>INT-1018</x:v>
      </x:c>
      <x:c r="G22" s="16" t="str">
        <x:f>IF(Matching!B22="","",Matching!B22)</x:f>
        <x:v>SUP-TOO-001</x:v>
      </x:c>
      <x:c r="H22" s="16" t="str">
        <x:f>Matching!D22</x:f>
        <x:v>Saalbesen Kokos 40 cm</x:v>
      </x:c>
      <x:c r="I22" s="16" t="n">
        <x:f>IF(F22="","",IFERROR(XLOOKUP(F22,'Internal_Master_Old'!$A$5:$A$32,'Internal_Master_Old'!$E$5:$E$32),""))</x:f>
        <x:v>5</x:v>
      </x:c>
      <x:c r="J22" s="16" t="n">
        <x:f>IF(LEFT(A22,1)="O","",IFERROR(XLOOKUP(A22,'Supplier_New_List'!$A$5:$A$34,'Supplier_New_List'!$E$5:$E$34),""))</x:f>
        <x:v>5</x:v>
      </x:c>
      <x:c r="K22" s="16" t="str">
        <x:f>IF(F22="","",IFERROR(XLOOKUP(F22,'Internal_Master_Old'!$A$5:$A$32,'Internal_Master_Old'!$F$5:$F$32),""))</x:f>
        <x:v>Stück</x:v>
      </x:c>
      <x:c r="L22" s="16" t="str">
        <x:f>IF(LEFT(A22,1)="O","",IFERROR(XLOOKUP(A22,'Supplier_New_List'!$A$5:$A$34,'Supplier_New_List'!$F$5:$F$34),""))</x:f>
        <x:v>Stück</x:v>
      </x:c>
      <x:c r="M22" s="17" t="n">
        <x:f>IF(F22="","",IFERROR(XLOOKUP(F22,'Internal_Master_Old'!$A$5:$A$32,'Internal_Master_Old'!$G$5:$G$32),""))</x:f>
        <x:v>5.5</x:v>
      </x:c>
      <x:c r="N22" s="17" t="n">
        <x:f>IF(LEFT(A22,1)="O","",IFERROR(XLOOKUP(A22,'Supplier_New_List'!$A$5:$A$34,'Supplier_New_List'!$G$5:$G$34),""))</x:f>
        <x:v>5.34</x:v>
      </x:c>
      <x:c r="O22" s="17" t="n">
        <x:f>IF(OR(M22="",N22=""),"",N22-M22)</x:f>
        <x:v>-0.16000000000000014</x:v>
      </x:c>
      <x:c r="P22" s="26" t="n">
        <x:f>IF(OR(M22="",N22=""),"",N22/M22-1)</x:f>
        <x:v>-0.029090909090909167</x:v>
      </x:c>
      <x:c r="Q22" s="17" t="n">
        <x:f>IF(F22="","",IFERROR(XLOOKUP(F22,'Internal_Master_Old'!$A$5:$A$32,'Internal_Master_Old'!$H$5:$H$32),""))</x:f>
        <x:v>8.9</x:v>
      </x:c>
      <x:c r="R22" s="27" t="n">
        <x:f>IF(OR(Q22="",M22=""),"",(Q22-M22)/Q22)</x:f>
        <x:v>0.3820224719101124</x:v>
      </x:c>
      <x:c r="S22" s="27" t="n">
        <x:f>IF(OR(Q22="",N22=""),"",(Q22-N22)/Q22)</x:f>
        <x:v>0.4</x:v>
      </x:c>
      <x:c r="T22" s="27" t="n">
        <x:f>IF(OR(R22="",S22=""),"",R22-S22)</x:f>
        <x:v>-0.017977528089887618</x:v>
      </x:c>
      <x:c r="U22" s="16" t="str">
        <x:f>IF(LEFT(A22,1)="O","Fehlt in neuer Liste",IF(F22="","",IF(OR(I22&lt;&gt;J22,K22&lt;&gt;L22),"PRÜFEN","")))</x:f>
      </x:c>
      <x:c r="V22" s="16" t="str">
        <x:f>Matching!H22</x:f>
        <x:v>NEIN</x:v>
      </x:c>
      <x:c r="W22" s="16" t="str">
        <x:f>IF(AND(C22="Freigegeben",OR(D22="Lieferanten-SKU exakt",D22="EAN exakt"),E22&gt;=0.9,U22="",V22&lt;&gt;"JA",F22&lt;&gt;""),"JA","NEIN")</x:f>
        <x:v>JA</x:v>
      </x:c>
      <x:c r="X22" s="16" t="str">
        <x:f>IF(W22="JA","Bereit für kontrollierten Export",IF(C22="Abgelehnt","Ausgeschlossen",IF(B22="OK","Freigabe ausstehend","Manuelle Prüfung erforderlich")))</x:f>
        <x:v>Bereit für kontrollierten Export</x:v>
      </x:c>
    </x:row>
    <x:row r="23" ht="22" customHeight="1">
      <x:c r="A23" s="16" t="str">
        <x:f>Matching!A23</x:f>
        <x:v>N-019</x:v>
      </x:c>
      <x:c r="B23" s="16" t="str">
        <x:f>IF(LEFT(A23,1)="O","KRITISCH – FEHLT",IF(F23="","KRITISCH – KEIN MATCH",IF(V23="JA","KRITISCH – DUBLETTE",IF(U23&lt;&gt;"","KRITISCH – GEBINDE/EINHEIT",IF(OR(E23&lt;0.8,P23&gt;=0.15,T23&gt;=0.08),"KRITISCH",IF(OR(P23&gt;=0.05,T23&gt;=0.05),"WARNUNG","OK"))))))</x:f>
        <x:v>WARNUNG</x:v>
      </x:c>
      <x:c r="C23" s="16" t="str">
        <x:f>Matching!J23</x:f>
        <x:v>Offen</x:v>
      </x:c>
      <x:c r="D23" s="16" t="str">
        <x:f>Matching!E23</x:f>
        <x:v>Lieferanten-SKU exakt</x:v>
      </x:c>
      <x:c r="E23" s="25" t="n">
        <x:f>Matching!F23</x:f>
        <x:v>1</x:v>
      </x:c>
      <x:c r="F23" s="16" t="str">
        <x:f>Matching!G23</x:f>
        <x:v>INT-1019</x:v>
      </x:c>
      <x:c r="G23" s="16" t="str">
        <x:f>IF(Matching!B23="","",Matching!B23)</x:f>
        <x:v>SUP-TOO-002</x:v>
      </x:c>
      <x:c r="H23" s="16" t="str">
        <x:f>Matching!D23</x:f>
        <x:v>Kehrgarnitur Kunststoff</x:v>
      </x:c>
      <x:c r="I23" s="16" t="n">
        <x:f>IF(F23="","",IFERROR(XLOOKUP(F23,'Internal_Master_Old'!$A$5:$A$32,'Internal_Master_Old'!$E$5:$E$32),""))</x:f>
        <x:v>10</x:v>
      </x:c>
      <x:c r="J23" s="16" t="n">
        <x:f>IF(LEFT(A23,1)="O","",IFERROR(XLOOKUP(A23,'Supplier_New_List'!$A$5:$A$34,'Supplier_New_List'!$E$5:$E$34),""))</x:f>
        <x:v>10</x:v>
      </x:c>
      <x:c r="K23" s="16" t="str">
        <x:f>IF(F23="","",IFERROR(XLOOKUP(F23,'Internal_Master_Old'!$A$5:$A$32,'Internal_Master_Old'!$F$5:$F$32),""))</x:f>
        <x:v>Set</x:v>
      </x:c>
      <x:c r="L23" s="16" t="str">
        <x:f>IF(LEFT(A23,1)="O","",IFERROR(XLOOKUP(A23,'Supplier_New_List'!$A$5:$A$34,'Supplier_New_List'!$F$5:$F$34),""))</x:f>
        <x:v>Set</x:v>
      </x:c>
      <x:c r="M23" s="17" t="n">
        <x:f>IF(F23="","",IFERROR(XLOOKUP(F23,'Internal_Master_Old'!$A$5:$A$32,'Internal_Master_Old'!$G$5:$G$32),""))</x:f>
        <x:v>2.1</x:v>
      </x:c>
      <x:c r="N23" s="17" t="n">
        <x:f>IF(LEFT(A23,1)="O","",IFERROR(XLOOKUP(A23,'Supplier_New_List'!$A$5:$A$34,'Supplier_New_List'!$G$5:$G$34),""))</x:f>
        <x:v>2.29</x:v>
      </x:c>
      <x:c r="O23" s="17" t="n">
        <x:f>IF(OR(M23="",N23=""),"",N23-M23)</x:f>
        <x:v>0.18999999999999995</x:v>
      </x:c>
      <x:c r="P23" s="26" t="n">
        <x:f>IF(OR(M23="",N23=""),"",N23/M23-1)</x:f>
        <x:v>0.09047619047619038</x:v>
      </x:c>
      <x:c r="Q23" s="17" t="n">
        <x:f>IF(F23="","",IFERROR(XLOOKUP(F23,'Internal_Master_Old'!$A$5:$A$32,'Internal_Master_Old'!$H$5:$H$32),""))</x:f>
        <x:v>3.49</x:v>
      </x:c>
      <x:c r="R23" s="27" t="n">
        <x:f>IF(OR(Q23="",M23=""),"",(Q23-M23)/Q23)</x:f>
        <x:v>0.39828080229226365</x:v>
      </x:c>
      <x:c r="S23" s="27" t="n">
        <x:f>IF(OR(Q23="",N23=""),"",(Q23-N23)/Q23)</x:f>
        <x:v>0.34383954154727797</x:v>
      </x:c>
      <x:c r="T23" s="27" t="n">
        <x:f>IF(OR(R23="",S23=""),"",R23-S23)</x:f>
        <x:v>0.054441260744985676</x:v>
      </x:c>
      <x:c r="U23" s="16" t="str">
        <x:f>IF(LEFT(A23,1)="O","Fehlt in neuer Liste",IF(F23="","",IF(OR(I23&lt;&gt;J23,K23&lt;&gt;L23),"PRÜFEN","")))</x:f>
      </x:c>
      <x:c r="V23" s="16" t="str">
        <x:f>Matching!H23</x:f>
        <x:v>NEIN</x:v>
      </x:c>
      <x:c r="W23" s="16" t="str">
        <x:f>IF(AND(C23="Freigegeben",OR(D23="Lieferanten-SKU exakt",D23="EAN exakt"),E23&gt;=0.9,U23="",V23&lt;&gt;"JA",F23&lt;&gt;""),"JA","NEIN")</x:f>
        <x:v>NEIN</x:v>
      </x:c>
      <x:c r="X23" s="16" t="str">
        <x:f>IF(W23="JA","Bereit für kontrollierten Export",IF(C23="Abgelehnt","Ausgeschlossen",IF(B23="OK","Freigabe ausstehend","Manuelle Prüfung erforderlich")))</x:f>
        <x:v>Manuelle Prüfung erforderlich</x:v>
      </x:c>
    </x:row>
    <x:row r="24" ht="22" customHeight="1">
      <x:c r="A24" s="16" t="str">
        <x:f>Matching!A24</x:f>
        <x:v>N-020</x:v>
      </x:c>
      <x:c r="B24" s="16" t="str">
        <x:f>IF(LEFT(A24,1)="O","KRITISCH – FEHLT",IF(F24="","KRITISCH – KEIN MATCH",IF(V24="JA","KRITISCH – DUBLETTE",IF(U24&lt;&gt;"","KRITISCH – GEBINDE/EINHEIT",IF(OR(E24&lt;0.8,P24&gt;=0.15,T24&gt;=0.08),"KRITISCH",IF(OR(P24&gt;=0.05,T24&gt;=0.05),"WARNUNG","OK"))))))</x:f>
        <x:v>OK</x:v>
      </x:c>
      <x:c r="C24" s="16" t="str">
        <x:f>Matching!J24</x:f>
        <x:v>Freigegeben</x:v>
      </x:c>
      <x:c r="D24" s="16" t="str">
        <x:f>Matching!E24</x:f>
        <x:v>Lieferanten-SKU exakt</x:v>
      </x:c>
      <x:c r="E24" s="25" t="n">
        <x:f>Matching!F24</x:f>
        <x:v>1</x:v>
      </x:c>
      <x:c r="F24" s="16" t="str">
        <x:f>Matching!G24</x:f>
        <x:v>INT-1020</x:v>
      </x:c>
      <x:c r="G24" s="16" t="str">
        <x:f>IF(Matching!B24="","",Matching!B24)</x:f>
        <x:v>SUP-CUP-001</x:v>
      </x:c>
      <x:c r="H24" s="16" t="str">
        <x:f>Matching!D24</x:f>
        <x:v>Kaffeebecher Pappe 0,2 L, 50er</x:v>
      </x:c>
      <x:c r="I24" s="16" t="n">
        <x:f>IF(F24="","",IFERROR(XLOOKUP(F24,'Internal_Master_Old'!$A$5:$A$32,'Internal_Master_Old'!$E$5:$E$32),""))</x:f>
        <x:v>20</x:v>
      </x:c>
      <x:c r="J24" s="16" t="n">
        <x:f>IF(LEFT(A24,1)="O","",IFERROR(XLOOKUP(A24,'Supplier_New_List'!$A$5:$A$34,'Supplier_New_List'!$E$5:$E$34),""))</x:f>
        <x:v>20</x:v>
      </x:c>
      <x:c r="K24" s="16" t="str">
        <x:f>IF(F24="","",IFERROR(XLOOKUP(F24,'Internal_Master_Old'!$A$5:$A$32,'Internal_Master_Old'!$F$5:$F$32),""))</x:f>
        <x:v>Pack</x:v>
      </x:c>
      <x:c r="L24" s="16" t="str">
        <x:f>IF(LEFT(A24,1)="O","",IFERROR(XLOOKUP(A24,'Supplier_New_List'!$A$5:$A$34,'Supplier_New_List'!$F$5:$F$34),""))</x:f>
        <x:v>Pack</x:v>
      </x:c>
      <x:c r="M24" s="17" t="n">
        <x:f>IF(F24="","",IFERROR(XLOOKUP(F24,'Internal_Master_Old'!$A$5:$A$32,'Internal_Master_Old'!$G$5:$G$32),""))</x:f>
        <x:v>1.6</x:v>
      </x:c>
      <x:c r="N24" s="17" t="n">
        <x:f>IF(LEFT(A24,1)="O","",IFERROR(XLOOKUP(A24,'Supplier_New_List'!$A$5:$A$34,'Supplier_New_List'!$G$5:$G$34),""))</x:f>
        <x:v>1.6</x:v>
      </x:c>
      <x:c r="O24" s="17" t="n">
        <x:f>IF(OR(M24="",N24=""),"",N24-M24)</x:f>
        <x:v>0</x:v>
      </x:c>
      <x:c r="P24" s="26" t="n">
        <x:f>IF(OR(M24="",N24=""),"",N24/M24-1)</x:f>
        <x:v>0</x:v>
      </x:c>
      <x:c r="Q24" s="17" t="n">
        <x:f>IF(F24="","",IFERROR(XLOOKUP(F24,'Internal_Master_Old'!$A$5:$A$32,'Internal_Master_Old'!$H$5:$H$32),""))</x:f>
        <x:v>2.59</x:v>
      </x:c>
      <x:c r="R24" s="27" t="n">
        <x:f>IF(OR(Q24="",M24=""),"",(Q24-M24)/Q24)</x:f>
        <x:v>0.3822393822393822</x:v>
      </x:c>
      <x:c r="S24" s="27" t="n">
        <x:f>IF(OR(Q24="",N24=""),"",(Q24-N24)/Q24)</x:f>
        <x:v>0.3822393822393822</x:v>
      </x:c>
      <x:c r="T24" s="27" t="n">
        <x:f>IF(OR(R24="",S24=""),"",R24-S24)</x:f>
        <x:v>0</x:v>
      </x:c>
      <x:c r="U24" s="16" t="str">
        <x:f>IF(LEFT(A24,1)="O","Fehlt in neuer Liste",IF(F24="","",IF(OR(I24&lt;&gt;J24,K24&lt;&gt;L24),"PRÜFEN","")))</x:f>
      </x:c>
      <x:c r="V24" s="16" t="str">
        <x:f>Matching!H24</x:f>
        <x:v>NEIN</x:v>
      </x:c>
      <x:c r="W24" s="16" t="str">
        <x:f>IF(AND(C24="Freigegeben",OR(D24="Lieferanten-SKU exakt",D24="EAN exakt"),E24&gt;=0.9,U24="",V24&lt;&gt;"JA",F24&lt;&gt;""),"JA","NEIN")</x:f>
        <x:v>JA</x:v>
      </x:c>
      <x:c r="X24" s="16" t="str">
        <x:f>IF(W24="JA","Bereit für kontrollierten Export",IF(C24="Abgelehnt","Ausgeschlossen",IF(B24="OK","Freigabe ausstehend","Manuelle Prüfung erforderlich")))</x:f>
        <x:v>Bereit für kontrollierten Export</x:v>
      </x:c>
    </x:row>
    <x:row r="25" ht="22" customHeight="1">
      <x:c r="A25" s="16" t="str">
        <x:f>Matching!A25</x:f>
        <x:v>N-021</x:v>
      </x:c>
      <x:c r="B25" s="16" t="str">
        <x:f>IF(LEFT(A25,1)="O","KRITISCH – FEHLT",IF(F25="","KRITISCH – KEIN MATCH",IF(V25="JA","KRITISCH – DUBLETTE",IF(U25&lt;&gt;"","KRITISCH – GEBINDE/EINHEIT",IF(OR(E25&lt;0.8,P25&gt;=0.15,T25&gt;=0.08),"KRITISCH",IF(OR(P25&gt;=0.05,T25&gt;=0.05),"WARNUNG","OK"))))))</x:f>
        <x:v>KRITISCH – DUBLETTE</x:v>
      </x:c>
      <x:c r="C25" s="16" t="str">
        <x:f>Matching!J25</x:f>
        <x:v>Prüfung nötig</x:v>
      </x:c>
      <x:c r="D25" s="16" t="str">
        <x:f>Matching!E25</x:f>
        <x:v>Lieferanten-SKU exakt</x:v>
      </x:c>
      <x:c r="E25" s="25" t="n">
        <x:f>Matching!F25</x:f>
        <x:v>1</x:v>
      </x:c>
      <x:c r="F25" s="16" t="str">
        <x:f>Matching!G25</x:f>
        <x:v>INT-1021</x:v>
      </x:c>
      <x:c r="G25" s="16" t="str">
        <x:f>IF(Matching!B25="","",Matching!B25)</x:f>
        <x:v>SUP-CUP-002</x:v>
      </x:c>
      <x:c r="H25" s="16" t="str">
        <x:f>Matching!D25</x:f>
        <x:v>Kaffeebecher Pappe 0,3 L, 50er</x:v>
      </x:c>
      <x:c r="I25" s="16" t="n">
        <x:f>IF(F25="","",IFERROR(XLOOKUP(F25,'Internal_Master_Old'!$A$5:$A$32,'Internal_Master_Old'!$E$5:$E$32),""))</x:f>
        <x:v>20</x:v>
      </x:c>
      <x:c r="J25" s="16" t="n">
        <x:f>IF(LEFT(A25,1)="O","",IFERROR(XLOOKUP(A25,'Supplier_New_List'!$A$5:$A$34,'Supplier_New_List'!$E$5:$E$34),""))</x:f>
        <x:v>20</x:v>
      </x:c>
      <x:c r="K25" s="16" t="str">
        <x:f>IF(F25="","",IFERROR(XLOOKUP(F25,'Internal_Master_Old'!$A$5:$A$32,'Internal_Master_Old'!$F$5:$F$32),""))</x:f>
        <x:v>Pack</x:v>
      </x:c>
      <x:c r="L25" s="16" t="str">
        <x:f>IF(LEFT(A25,1)="O","",IFERROR(XLOOKUP(A25,'Supplier_New_List'!$A$5:$A$34,'Supplier_New_List'!$F$5:$F$34),""))</x:f>
        <x:v>Pack</x:v>
      </x:c>
      <x:c r="M25" s="17" t="n">
        <x:f>IF(F25="","",IFERROR(XLOOKUP(F25,'Internal_Master_Old'!$A$5:$A$32,'Internal_Master_Old'!$G$5:$G$32),""))</x:f>
        <x:v>2.1</x:v>
      </x:c>
      <x:c r="N25" s="17" t="n">
        <x:f>IF(LEFT(A25,1)="O","",IFERROR(XLOOKUP(A25,'Supplier_New_List'!$A$5:$A$34,'Supplier_New_List'!$G$5:$G$34),""))</x:f>
        <x:v>2.42</x:v>
      </x:c>
      <x:c r="O25" s="17" t="n">
        <x:f>IF(OR(M25="",N25=""),"",N25-M25)</x:f>
        <x:v>0.31999999999999984</x:v>
      </x:c>
      <x:c r="P25" s="26" t="n">
        <x:f>IF(OR(M25="",N25=""),"",N25/M25-1)</x:f>
        <x:v>0.15238095238095228</x:v>
      </x:c>
      <x:c r="Q25" s="17" t="n">
        <x:f>IF(F25="","",IFERROR(XLOOKUP(F25,'Internal_Master_Old'!$A$5:$A$32,'Internal_Master_Old'!$H$5:$H$32),""))</x:f>
        <x:v>3.39</x:v>
      </x:c>
      <x:c r="R25" s="27" t="n">
        <x:f>IF(OR(Q25="",M25=""),"",(Q25-M25)/Q25)</x:f>
        <x:v>0.3805309734513274</x:v>
      </x:c>
      <x:c r="S25" s="27" t="n">
        <x:f>IF(OR(Q25="",N25=""),"",(Q25-N25)/Q25)</x:f>
        <x:v>0.28613569321533927</x:v>
      </x:c>
      <x:c r="T25" s="27" t="n">
        <x:f>IF(OR(R25="",S25=""),"",R25-S25)</x:f>
        <x:v>0.09439528023598814</x:v>
      </x:c>
      <x:c r="U25" s="16" t="str">
        <x:f>IF(LEFT(A25,1)="O","Fehlt in neuer Liste",IF(F25="","",IF(OR(I25&lt;&gt;J25,K25&lt;&gt;L25),"PRÜFEN","")))</x:f>
      </x:c>
      <x:c r="V25" s="16" t="str">
        <x:f>Matching!H25</x:f>
        <x:v>JA</x:v>
      </x:c>
      <x:c r="W25" s="16" t="str">
        <x:f>IF(AND(C25="Freigegeben",OR(D25="Lieferanten-SKU exakt",D25="EAN exakt"),E25&gt;=0.9,U25="",V25&lt;&gt;"JA",F25&lt;&gt;""),"JA","NEIN")</x:f>
        <x:v>NEIN</x:v>
      </x:c>
      <x:c r="X25" s="16" t="str">
        <x:f>IF(W25="JA","Bereit für kontrollierten Export",IF(C25="Abgelehnt","Ausgeschlossen",IF(B25="OK","Freigabe ausstehend","Manuelle Prüfung erforderlich")))</x:f>
        <x:v>Manuelle Prüfung erforderlich</x:v>
      </x:c>
    </x:row>
    <x:row r="26" ht="22" customHeight="1">
      <x:c r="A26" s="16" t="str">
        <x:f>Matching!A26</x:f>
        <x:v>N-022</x:v>
      </x:c>
      <x:c r="B26" s="16" t="str">
        <x:f>IF(LEFT(A26,1)="O","KRITISCH – FEHLT",IF(F26="","KRITISCH – KEIN MATCH",IF(V26="JA","KRITISCH – DUBLETTE",IF(U26&lt;&gt;"","KRITISCH – GEBINDE/EINHEIT",IF(OR(E26&lt;0.8,P26&gt;=0.15,T26&gt;=0.08),"KRITISCH",IF(OR(P26&gt;=0.05,T26&gt;=0.05),"WARNUNG","OK"))))))</x:f>
        <x:v>KRITISCH – DUBLETTE</x:v>
      </x:c>
      <x:c r="C26" s="16" t="str">
        <x:f>Matching!J26</x:f>
        <x:v>Prüfung nötig</x:v>
      </x:c>
      <x:c r="D26" s="16" t="str">
        <x:f>Matching!E26</x:f>
        <x:v>Lieferanten-SKU exakt</x:v>
      </x:c>
      <x:c r="E26" s="25" t="n">
        <x:f>Matching!F26</x:f>
        <x:v>1</x:v>
      </x:c>
      <x:c r="F26" s="16" t="str">
        <x:f>Matching!G26</x:f>
        <x:v>INT-1021</x:v>
      </x:c>
      <x:c r="G26" s="16" t="str">
        <x:f>IF(Matching!B26="","",Matching!B26)</x:f>
        <x:v>SUP-CUP-002</x:v>
      </x:c>
      <x:c r="H26" s="16" t="str">
        <x:f>Matching!D26</x:f>
        <x:v>Pappbecher 300 ml, 50 Stück</x:v>
      </x:c>
      <x:c r="I26" s="16" t="n">
        <x:f>IF(F26="","",IFERROR(XLOOKUP(F26,'Internal_Master_Old'!$A$5:$A$32,'Internal_Master_Old'!$E$5:$E$32),""))</x:f>
        <x:v>20</x:v>
      </x:c>
      <x:c r="J26" s="16" t="n">
        <x:f>IF(LEFT(A26,1)="O","",IFERROR(XLOOKUP(A26,'Supplier_New_List'!$A$5:$A$34,'Supplier_New_List'!$E$5:$E$34),""))</x:f>
        <x:v>20</x:v>
      </x:c>
      <x:c r="K26" s="16" t="str">
        <x:f>IF(F26="","",IFERROR(XLOOKUP(F26,'Internal_Master_Old'!$A$5:$A$32,'Internal_Master_Old'!$F$5:$F$32),""))</x:f>
        <x:v>Pack</x:v>
      </x:c>
      <x:c r="L26" s="16" t="str">
        <x:f>IF(LEFT(A26,1)="O","",IFERROR(XLOOKUP(A26,'Supplier_New_List'!$A$5:$A$34,'Supplier_New_List'!$F$5:$F$34),""))</x:f>
        <x:v>Pack</x:v>
      </x:c>
      <x:c r="M26" s="17" t="n">
        <x:f>IF(F26="","",IFERROR(XLOOKUP(F26,'Internal_Master_Old'!$A$5:$A$32,'Internal_Master_Old'!$G$5:$G$32),""))</x:f>
        <x:v>2.1</x:v>
      </x:c>
      <x:c r="N26" s="17" t="n">
        <x:f>IF(LEFT(A26,1)="O","",IFERROR(XLOOKUP(A26,'Supplier_New_List'!$A$5:$A$34,'Supplier_New_List'!$G$5:$G$34),""))</x:f>
        <x:v>2.45</x:v>
      </x:c>
      <x:c r="O26" s="17" t="n">
        <x:f>IF(OR(M26="",N26=""),"",N26-M26)</x:f>
        <x:v>0.3500000000000001</x:v>
      </x:c>
      <x:c r="P26" s="26" t="n">
        <x:f>IF(OR(M26="",N26=""),"",N26/M26-1)</x:f>
        <x:v>0.16666666666666674</x:v>
      </x:c>
      <x:c r="Q26" s="17" t="n">
        <x:f>IF(F26="","",IFERROR(XLOOKUP(F26,'Internal_Master_Old'!$A$5:$A$32,'Internal_Master_Old'!$H$5:$H$32),""))</x:f>
        <x:v>3.39</x:v>
      </x:c>
      <x:c r="R26" s="27" t="n">
        <x:f>IF(OR(Q26="",M26=""),"",(Q26-M26)/Q26)</x:f>
        <x:v>0.3805309734513274</x:v>
      </x:c>
      <x:c r="S26" s="27" t="n">
        <x:f>IF(OR(Q26="",N26=""),"",(Q26-N26)/Q26)</x:f>
        <x:v>0.2772861356932153</x:v>
      </x:c>
      <x:c r="T26" s="27" t="n">
        <x:f>IF(OR(R26="",S26=""),"",R26-S26)</x:f>
        <x:v>0.1032448377581121</x:v>
      </x:c>
      <x:c r="U26" s="16" t="str">
        <x:f>IF(LEFT(A26,1)="O","Fehlt in neuer Liste",IF(F26="","",IF(OR(I26&lt;&gt;J26,K26&lt;&gt;L26),"PRÜFEN","")))</x:f>
      </x:c>
      <x:c r="V26" s="16" t="str">
        <x:f>Matching!H26</x:f>
        <x:v>JA</x:v>
      </x:c>
      <x:c r="W26" s="16" t="str">
        <x:f>IF(AND(C26="Freigegeben",OR(D26="Lieferanten-SKU exakt",D26="EAN exakt"),E26&gt;=0.9,U26="",V26&lt;&gt;"JA",F26&lt;&gt;""),"JA","NEIN")</x:f>
        <x:v>NEIN</x:v>
      </x:c>
      <x:c r="X26" s="16" t="str">
        <x:f>IF(W26="JA","Bereit für kontrollierten Export",IF(C26="Abgelehnt","Ausgeschlossen",IF(B26="OK","Freigabe ausstehend","Manuelle Prüfung erforderlich")))</x:f>
        <x:v>Manuelle Prüfung erforderlich</x:v>
      </x:c>
    </x:row>
    <x:row r="27" ht="22" customHeight="1">
      <x:c r="A27" s="16" t="str">
        <x:f>Matching!A27</x:f>
        <x:v>N-023</x:v>
      </x:c>
      <x:c r="B27" s="16" t="str">
        <x:f>IF(LEFT(A27,1)="O","KRITISCH – FEHLT",IF(F27="","KRITISCH – KEIN MATCH",IF(V27="JA","KRITISCH – DUBLETTE",IF(U27&lt;&gt;"","KRITISCH – GEBINDE/EINHEIT",IF(OR(E27&lt;0.8,P27&gt;=0.15,T27&gt;=0.08),"KRITISCH",IF(OR(P27&gt;=0.05,T27&gt;=0.05),"WARNUNG","OK"))))))</x:f>
        <x:v>KRITISCH</x:v>
      </x:c>
      <x:c r="C27" s="16" t="str">
        <x:f>Matching!J27</x:f>
        <x:v>Prüfung nötig</x:v>
      </x:c>
      <x:c r="D27" s="16" t="str">
        <x:f>Matching!E27</x:f>
        <x:v>Lieferanten-SKU exakt</x:v>
      </x:c>
      <x:c r="E27" s="25" t="n">
        <x:f>Matching!F27</x:f>
        <x:v>1</x:v>
      </x:c>
      <x:c r="F27" s="16" t="str">
        <x:f>Matching!G27</x:f>
        <x:v>INT-1022</x:v>
      </x:c>
      <x:c r="G27" s="16" t="str">
        <x:f>IF(Matching!B27="","",Matching!B27)</x:f>
        <x:v>SUP-FOI-001</x:v>
      </x:c>
      <x:c r="H27" s="16" t="str">
        <x:f>Matching!D27</x:f>
        <x:v>Frischhaltefolie PE 45 cm x 300 m</x:v>
      </x:c>
      <x:c r="I27" s="16" t="n">
        <x:f>IF(F27="","",IFERROR(XLOOKUP(F27,'Internal_Master_Old'!$A$5:$A$32,'Internal_Master_Old'!$E$5:$E$32),""))</x:f>
        <x:v>6</x:v>
      </x:c>
      <x:c r="J27" s="16" t="n">
        <x:f>IF(LEFT(A27,1)="O","",IFERROR(XLOOKUP(A27,'Supplier_New_List'!$A$5:$A$34,'Supplier_New_List'!$E$5:$E$34),""))</x:f>
        <x:v>6</x:v>
      </x:c>
      <x:c r="K27" s="16" t="str">
        <x:f>IF(F27="","",IFERROR(XLOOKUP(F27,'Internal_Master_Old'!$A$5:$A$32,'Internal_Master_Old'!$F$5:$F$32),""))</x:f>
        <x:v>Rolle</x:v>
      </x:c>
      <x:c r="L27" s="16" t="str">
        <x:f>IF(LEFT(A27,1)="O","",IFERROR(XLOOKUP(A27,'Supplier_New_List'!$A$5:$A$34,'Supplier_New_List'!$F$5:$F$34),""))</x:f>
        <x:v>Rolle</x:v>
      </x:c>
      <x:c r="M27" s="17" t="n">
        <x:f>IF(F27="","",IFERROR(XLOOKUP(F27,'Internal_Master_Old'!$A$5:$A$32,'Internal_Master_Old'!$G$5:$G$32),""))</x:f>
        <x:v>8.9</x:v>
      </x:c>
      <x:c r="N27" s="17" t="n">
        <x:f>IF(LEFT(A27,1)="O","",IFERROR(XLOOKUP(A27,'Supplier_New_List'!$A$5:$A$34,'Supplier_New_List'!$G$5:$G$34),""))</x:f>
        <x:v>10.24</x:v>
      </x:c>
      <x:c r="O27" s="17" t="n">
        <x:f>IF(OR(M27="",N27=""),"",N27-M27)</x:f>
        <x:v>1.3399999999999999</x:v>
      </x:c>
      <x:c r="P27" s="26" t="n">
        <x:f>IF(OR(M27="",N27=""),"",N27/M27-1)</x:f>
        <x:v>0.15056179775280887</x:v>
      </x:c>
      <x:c r="Q27" s="17" t="n">
        <x:f>IF(F27="","",IFERROR(XLOOKUP(F27,'Internal_Master_Old'!$A$5:$A$32,'Internal_Master_Old'!$H$5:$H$32),""))</x:f>
        <x:v>13.9</x:v>
      </x:c>
      <x:c r="R27" s="27" t="n">
        <x:f>IF(OR(Q27="",M27=""),"",(Q27-M27)/Q27)</x:f>
        <x:v>0.3597122302158273</x:v>
      </x:c>
      <x:c r="S27" s="27" t="n">
        <x:f>IF(OR(Q27="",N27=""),"",(Q27-N27)/Q27)</x:f>
        <x:v>0.2633093525179856</x:v>
      </x:c>
      <x:c r="T27" s="27" t="n">
        <x:f>IF(OR(R27="",S27=""),"",R27-S27)</x:f>
        <x:v>0.09640287769784173</x:v>
      </x:c>
      <x:c r="U27" s="16" t="str">
        <x:f>IF(LEFT(A27,1)="O","Fehlt in neuer Liste",IF(F27="","",IF(OR(I27&lt;&gt;J27,K27&lt;&gt;L27),"PRÜFEN","")))</x:f>
      </x:c>
      <x:c r="V27" s="16" t="str">
        <x:f>Matching!H27</x:f>
        <x:v>NEIN</x:v>
      </x:c>
      <x:c r="W27" s="16" t="str">
        <x:f>IF(AND(C27="Freigegeben",OR(D27="Lieferanten-SKU exakt",D27="EAN exakt"),E27&gt;=0.9,U27="",V27&lt;&gt;"JA",F27&lt;&gt;""),"JA","NEIN")</x:f>
        <x:v>NEIN</x:v>
      </x:c>
      <x:c r="X27" s="16" t="str">
        <x:f>IF(W27="JA","Bereit für kontrollierten Export",IF(C27="Abgelehnt","Ausgeschlossen",IF(B27="OK","Freigabe ausstehend","Manuelle Prüfung erforderlich")))</x:f>
        <x:v>Manuelle Prüfung erforderlich</x:v>
      </x:c>
    </x:row>
    <x:row r="28" ht="22" customHeight="1">
      <x:c r="A28" s="16" t="str">
        <x:f>Matching!A28</x:f>
        <x:v>N-024</x:v>
      </x:c>
      <x:c r="B28" s="16" t="str">
        <x:f>IF(LEFT(A28,1)="O","KRITISCH – FEHLT",IF(F28="","KRITISCH – KEIN MATCH",IF(V28="JA","KRITISCH – DUBLETTE",IF(U28&lt;&gt;"","KRITISCH – GEBINDE/EINHEIT",IF(OR(E28&lt;0.8,P28&gt;=0.15,T28&gt;=0.08),"KRITISCH",IF(OR(P28&gt;=0.05,T28&gt;=0.05),"WARNUNG","OK"))))))</x:f>
        <x:v>OK</x:v>
      </x:c>
      <x:c r="C28" s="16" t="str">
        <x:f>Matching!J28</x:f>
        <x:v>Freigegeben</x:v>
      </x:c>
      <x:c r="D28" s="16" t="str">
        <x:f>Matching!E28</x:f>
        <x:v>EAN exakt</x:v>
      </x:c>
      <x:c r="E28" s="25" t="n">
        <x:f>Matching!F28</x:f>
        <x:v>1</x:v>
      </x:c>
      <x:c r="F28" s="16" t="str">
        <x:f>Matching!G28</x:f>
        <x:v>INT-1023</x:v>
      </x:c>
      <x:c r="G28" s="16" t="str">
        <x:f>IF(Matching!B28="","",Matching!B28)</x:f>
        <x:v>NS-FOI-550</x:v>
      </x:c>
      <x:c r="H28" s="16" t="str">
        <x:f>Matching!D28</x:f>
        <x:v>Aluminiumfolie 45 cm x 150 m</x:v>
      </x:c>
      <x:c r="I28" s="16" t="n">
        <x:f>IF(F28="","",IFERROR(XLOOKUP(F28,'Internal_Master_Old'!$A$5:$A$32,'Internal_Master_Old'!$E$5:$E$32),""))</x:f>
        <x:v>6</x:v>
      </x:c>
      <x:c r="J28" s="16" t="n">
        <x:f>IF(LEFT(A28,1)="O","",IFERROR(XLOOKUP(A28,'Supplier_New_List'!$A$5:$A$34,'Supplier_New_List'!$E$5:$E$34),""))</x:f>
        <x:v>6</x:v>
      </x:c>
      <x:c r="K28" s="16" t="str">
        <x:f>IF(F28="","",IFERROR(XLOOKUP(F28,'Internal_Master_Old'!$A$5:$A$32,'Internal_Master_Old'!$F$5:$F$32),""))</x:f>
        <x:v>Rolle</x:v>
      </x:c>
      <x:c r="L28" s="16" t="str">
        <x:f>IF(LEFT(A28,1)="O","",IFERROR(XLOOKUP(A28,'Supplier_New_List'!$A$5:$A$34,'Supplier_New_List'!$F$5:$F$34),""))</x:f>
        <x:v>Rolle</x:v>
      </x:c>
      <x:c r="M28" s="17" t="n">
        <x:f>IF(F28="","",IFERROR(XLOOKUP(F28,'Internal_Master_Old'!$A$5:$A$32,'Internal_Master_Old'!$G$5:$G$32),""))</x:f>
        <x:v>12.5</x:v>
      </x:c>
      <x:c r="N28" s="17" t="n">
        <x:f>IF(LEFT(A28,1)="O","",IFERROR(XLOOKUP(A28,'Supplier_New_List'!$A$5:$A$34,'Supplier_New_List'!$G$5:$G$34),""))</x:f>
        <x:v>12.1</x:v>
      </x:c>
      <x:c r="O28" s="17" t="n">
        <x:f>IF(OR(M28="",N28=""),"",N28-M28)</x:f>
        <x:v>-0.40000000000000036</x:v>
      </x:c>
      <x:c r="P28" s="26" t="n">
        <x:f>IF(OR(M28="",N28=""),"",N28/M28-1)</x:f>
        <x:v>-0.03200000000000003</x:v>
      </x:c>
      <x:c r="Q28" s="17" t="n">
        <x:f>IF(F28="","",IFERROR(XLOOKUP(F28,'Internal_Master_Old'!$A$5:$A$32,'Internal_Master_Old'!$H$5:$H$32),""))</x:f>
        <x:v>19.5</x:v>
      </x:c>
      <x:c r="R28" s="27" t="n">
        <x:f>IF(OR(Q28="",M28=""),"",(Q28-M28)/Q28)</x:f>
        <x:v>0.358974358974359</x:v>
      </x:c>
      <x:c r="S28" s="27" t="n">
        <x:f>IF(OR(Q28="",N28=""),"",(Q28-N28)/Q28)</x:f>
        <x:v>0.3794871794871795</x:v>
      </x:c>
      <x:c r="T28" s="27" t="n">
        <x:f>IF(OR(R28="",S28=""),"",R28-S28)</x:f>
        <x:v>-0.02051282051282055</x:v>
      </x:c>
      <x:c r="U28" s="16" t="str">
        <x:f>IF(LEFT(A28,1)="O","Fehlt in neuer Liste",IF(F28="","",IF(OR(I28&lt;&gt;J28,K28&lt;&gt;L28),"PRÜFEN","")))</x:f>
      </x:c>
      <x:c r="V28" s="16" t="str">
        <x:f>Matching!H28</x:f>
        <x:v>NEIN</x:v>
      </x:c>
      <x:c r="W28" s="16" t="str">
        <x:f>IF(AND(C28="Freigegeben",OR(D28="Lieferanten-SKU exakt",D28="EAN exakt"),E28&gt;=0.9,U28="",V28&lt;&gt;"JA",F28&lt;&gt;""),"JA","NEIN")</x:f>
        <x:v>JA</x:v>
      </x:c>
      <x:c r="X28" s="16" t="str">
        <x:f>IF(W28="JA","Bereit für kontrollierten Export",IF(C28="Abgelehnt","Ausgeschlossen",IF(B28="OK","Freigabe ausstehend","Manuelle Prüfung erforderlich")))</x:f>
        <x:v>Bereit für kontrollierten Export</x:v>
      </x:c>
    </x:row>
    <x:row r="29" ht="22" customHeight="1">
      <x:c r="A29" s="16" t="str">
        <x:f>Matching!A29</x:f>
        <x:v>N-025</x:v>
      </x:c>
      <x:c r="B29" s="16" t="str">
        <x:f>IF(LEFT(A29,1)="O","KRITISCH – FEHLT",IF(F29="","KRITISCH – KEIN MATCH",IF(V29="JA","KRITISCH – DUBLETTE",IF(U29&lt;&gt;"","KRITISCH – GEBINDE/EINHEIT",IF(OR(E29&lt;0.8,P29&gt;=0.15,T29&gt;=0.08),"KRITISCH",IF(OR(P29&gt;=0.05,T29&gt;=0.05),"WARNUNG","OK"))))))</x:f>
        <x:v>OK</x:v>
      </x:c>
      <x:c r="C29" s="16" t="str">
        <x:f>Matching!J29</x:f>
        <x:v>Freigegeben</x:v>
      </x:c>
      <x:c r="D29" s="16" t="str">
        <x:f>Matching!E29</x:f>
        <x:v>Lieferanten-SKU exakt</x:v>
      </x:c>
      <x:c r="E29" s="25" t="n">
        <x:f>Matching!F29</x:f>
        <x:v>1</x:v>
      </x:c>
      <x:c r="F29" s="16" t="str">
        <x:f>Matching!G29</x:f>
        <x:v>INT-1024</x:v>
      </x:c>
      <x:c r="G29" s="16" t="str">
        <x:f>IF(Matching!B29="","",Matching!B29)</x:f>
        <x:v>SUP-NAP-001</x:v>
      </x:c>
      <x:c r="H29" s="16" t="str">
        <x:f>Matching!D29</x:f>
        <x:v>Servietten weiß 33 x 33 cm, 250er</x:v>
      </x:c>
      <x:c r="I29" s="16" t="n">
        <x:f>IF(F29="","",IFERROR(XLOOKUP(F29,'Internal_Master_Old'!$A$5:$A$32,'Internal_Master_Old'!$E$5:$E$32),""))</x:f>
        <x:v>8</x:v>
      </x:c>
      <x:c r="J29" s="16" t="n">
        <x:f>IF(LEFT(A29,1)="O","",IFERROR(XLOOKUP(A29,'Supplier_New_List'!$A$5:$A$34,'Supplier_New_List'!$E$5:$E$34),""))</x:f>
        <x:v>8</x:v>
      </x:c>
      <x:c r="K29" s="16" t="str">
        <x:f>IF(F29="","",IFERROR(XLOOKUP(F29,'Internal_Master_Old'!$A$5:$A$32,'Internal_Master_Old'!$F$5:$F$32),""))</x:f>
        <x:v>Pack</x:v>
      </x:c>
      <x:c r="L29" s="16" t="str">
        <x:f>IF(LEFT(A29,1)="O","",IFERROR(XLOOKUP(A29,'Supplier_New_List'!$A$5:$A$34,'Supplier_New_List'!$F$5:$F$34),""))</x:f>
        <x:v>Pack</x:v>
      </x:c>
      <x:c r="M29" s="17" t="n">
        <x:f>IF(F29="","",IFERROR(XLOOKUP(F29,'Internal_Master_Old'!$A$5:$A$32,'Internal_Master_Old'!$G$5:$G$32),""))</x:f>
        <x:v>3.3</x:v>
      </x:c>
      <x:c r="N29" s="17" t="n">
        <x:f>IF(LEFT(A29,1)="O","",IFERROR(XLOOKUP(A29,'Supplier_New_List'!$A$5:$A$34,'Supplier_New_List'!$G$5:$G$34),""))</x:f>
        <x:v>3.4</x:v>
      </x:c>
      <x:c r="O29" s="17" t="n">
        <x:f>IF(OR(M29="",N29=""),"",N29-M29)</x:f>
        <x:v>0.10000000000000009</x:v>
      </x:c>
      <x:c r="P29" s="26" t="n">
        <x:f>IF(OR(M29="",N29=""),"",N29/M29-1)</x:f>
        <x:v>0.030303030303030276</x:v>
      </x:c>
      <x:c r="Q29" s="17" t="n">
        <x:f>IF(F29="","",IFERROR(XLOOKUP(F29,'Internal_Master_Old'!$A$5:$A$32,'Internal_Master_Old'!$H$5:$H$32),""))</x:f>
        <x:v>5.19</x:v>
      </x:c>
      <x:c r="R29" s="27" t="n">
        <x:f>IF(OR(Q29="",M29=""),"",(Q29-M29)/Q29)</x:f>
        <x:v>0.36416184971098275</x:v>
      </x:c>
      <x:c r="S29" s="27" t="n">
        <x:f>IF(OR(Q29="",N29=""),"",(Q29-N29)/Q29)</x:f>
        <x:v>0.3448940269749519</x:v>
      </x:c>
      <x:c r="T29" s="27" t="n">
        <x:f>IF(OR(R29="",S29=""),"",R29-S29)</x:f>
        <x:v>0.019267822736030837</x:v>
      </x:c>
      <x:c r="U29" s="16" t="str">
        <x:f>IF(LEFT(A29,1)="O","Fehlt in neuer Liste",IF(F29="","",IF(OR(I29&lt;&gt;J29,K29&lt;&gt;L29),"PRÜFEN","")))</x:f>
      </x:c>
      <x:c r="V29" s="16" t="str">
        <x:f>Matching!H29</x:f>
        <x:v>NEIN</x:v>
      </x:c>
      <x:c r="W29" s="16" t="str">
        <x:f>IF(AND(C29="Freigegeben",OR(D29="Lieferanten-SKU exakt",D29="EAN exakt"),E29&gt;=0.9,U29="",V29&lt;&gt;"JA",F29&lt;&gt;""),"JA","NEIN")</x:f>
        <x:v>JA</x:v>
      </x:c>
      <x:c r="X29" s="16" t="str">
        <x:f>IF(W29="JA","Bereit für kontrollierten Export",IF(C29="Abgelehnt","Ausgeschlossen",IF(B29="OK","Freigabe ausstehend","Manuelle Prüfung erforderlich")))</x:f>
        <x:v>Bereit für kontrollierten Export</x:v>
      </x:c>
    </x:row>
    <x:row r="30" ht="22" customHeight="1">
      <x:c r="A30" s="16" t="str">
        <x:f>Matching!A30</x:f>
        <x:v>N-026</x:v>
      </x:c>
      <x:c r="B30" s="16" t="str">
        <x:f>IF(LEFT(A30,1)="O","KRITISCH – FEHLT",IF(F30="","KRITISCH – KEIN MATCH",IF(V30="JA","KRITISCH – DUBLETTE",IF(U30&lt;&gt;"","KRITISCH – GEBINDE/EINHEIT",IF(OR(E30&lt;0.8,P30&gt;=0.15,T30&gt;=0.08),"KRITISCH",IF(OR(P30&gt;=0.05,T30&gt;=0.05),"WARNUNG","OK"))))))</x:f>
        <x:v>KRITISCH</x:v>
      </x:c>
      <x:c r="C30" s="16" t="str">
        <x:f>Matching!J30</x:f>
        <x:v>Prüfung nötig</x:v>
      </x:c>
      <x:c r="D30" s="16" t="str">
        <x:f>Matching!E30</x:f>
        <x:v>Lieferanten-SKU exakt</x:v>
      </x:c>
      <x:c r="E30" s="25" t="n">
        <x:f>Matching!F30</x:f>
        <x:v>1</x:v>
      </x:c>
      <x:c r="F30" s="16" t="str">
        <x:f>Matching!G30</x:f>
        <x:v>INT-1025</x:v>
      </x:c>
      <x:c r="G30" s="16" t="str">
        <x:f>IF(Matching!B30="","",Matching!B30)</x:f>
        <x:v>SUP-BOX-001</x:v>
      </x:c>
      <x:c r="H30" s="16" t="str">
        <x:f>Matching!D30</x:f>
        <x:v>Take-away Menübox Bagasse 2-geteilt</x:v>
      </x:c>
      <x:c r="I30" s="16" t="n">
        <x:f>IF(F30="","",IFERROR(XLOOKUP(F30,'Internal_Master_Old'!$A$5:$A$32,'Internal_Master_Old'!$E$5:$E$32),""))</x:f>
        <x:v>10</x:v>
      </x:c>
      <x:c r="J30" s="16" t="n">
        <x:f>IF(LEFT(A30,1)="O","",IFERROR(XLOOKUP(A30,'Supplier_New_List'!$A$5:$A$34,'Supplier_New_List'!$E$5:$E$34),""))</x:f>
        <x:v>10</x:v>
      </x:c>
      <x:c r="K30" s="16" t="str">
        <x:f>IF(F30="","",IFERROR(XLOOKUP(F30,'Internal_Master_Old'!$A$5:$A$32,'Internal_Master_Old'!$F$5:$F$32),""))</x:f>
        <x:v>Pack</x:v>
      </x:c>
      <x:c r="L30" s="16" t="str">
        <x:f>IF(LEFT(A30,1)="O","",IFERROR(XLOOKUP(A30,'Supplier_New_List'!$A$5:$A$34,'Supplier_New_List'!$F$5:$F$34),""))</x:f>
        <x:v>Pack</x:v>
      </x:c>
      <x:c r="M30" s="17" t="n">
        <x:f>IF(F30="","",IFERROR(XLOOKUP(F30,'Internal_Master_Old'!$A$5:$A$32,'Internal_Master_Old'!$G$5:$G$32),""))</x:f>
        <x:v>6.8</x:v>
      </x:c>
      <x:c r="N30" s="17" t="n">
        <x:f>IF(LEFT(A30,1)="O","",IFERROR(XLOOKUP(A30,'Supplier_New_List'!$A$5:$A$34,'Supplier_New_List'!$G$5:$G$34),""))</x:f>
        <x:v>8.3</x:v>
      </x:c>
      <x:c r="O30" s="17" t="n">
        <x:f>IF(OR(M30="",N30=""),"",N30-M30)</x:f>
        <x:v>1.5000000000000009</x:v>
      </x:c>
      <x:c r="P30" s="26" t="n">
        <x:f>IF(OR(M30="",N30=""),"",N30/M30-1)</x:f>
        <x:v>0.22058823529411775</x:v>
      </x:c>
      <x:c r="Q30" s="17" t="n">
        <x:f>IF(F30="","",IFERROR(XLOOKUP(F30,'Internal_Master_Old'!$A$5:$A$32,'Internal_Master_Old'!$H$5:$H$32),""))</x:f>
        <x:v>10.9</x:v>
      </x:c>
      <x:c r="R30" s="27" t="n">
        <x:f>IF(OR(Q30="",M30=""),"",(Q30-M30)/Q30)</x:f>
        <x:v>0.3761467889908257</x:v>
      </x:c>
      <x:c r="S30" s="27" t="n">
        <x:f>IF(OR(Q30="",N30=""),"",(Q30-N30)/Q30)</x:f>
        <x:v>0.23853211009174308</x:v>
      </x:c>
      <x:c r="T30" s="27" t="n">
        <x:f>IF(OR(R30="",S30=""),"",R30-S30)</x:f>
        <x:v>0.13761467889908263</x:v>
      </x:c>
      <x:c r="U30" s="16" t="str">
        <x:f>IF(LEFT(A30,1)="O","Fehlt in neuer Liste",IF(F30="","",IF(OR(I30&lt;&gt;J30,K30&lt;&gt;L30),"PRÜFEN","")))</x:f>
      </x:c>
      <x:c r="V30" s="16" t="str">
        <x:f>Matching!H30</x:f>
        <x:v>NEIN</x:v>
      </x:c>
      <x:c r="W30" s="16" t="str">
        <x:f>IF(AND(C30="Freigegeben",OR(D30="Lieferanten-SKU exakt",D30="EAN exakt"),E30&gt;=0.9,U30="",V30&lt;&gt;"JA",F30&lt;&gt;""),"JA","NEIN")</x:f>
        <x:v>NEIN</x:v>
      </x:c>
      <x:c r="X30" s="16" t="str">
        <x:f>IF(W30="JA","Bereit für kontrollierten Export",IF(C30="Abgelehnt","Ausgeschlossen",IF(B30="OK","Freigabe ausstehend","Manuelle Prüfung erforderlich")))</x:f>
        <x:v>Manuelle Prüfung erforderlich</x:v>
      </x:c>
    </x:row>
    <x:row r="31" ht="22" customHeight="1">
      <x:c r="A31" s="16" t="str">
        <x:f>Matching!A31</x:f>
        <x:v>N-027</x:v>
      </x:c>
      <x:c r="B31" s="16" t="str">
        <x:f>IF(LEFT(A31,1)="O","KRITISCH – FEHLT",IF(F31="","KRITISCH – KEIN MATCH",IF(V31="JA","KRITISCH – DUBLETTE",IF(U31&lt;&gt;"","KRITISCH – GEBINDE/EINHEIT",IF(OR(E31&lt;0.8,P31&gt;=0.15,T31&gt;=0.08),"KRITISCH",IF(OR(P31&gt;=0.05,T31&gt;=0.05),"WARNUNG","OK"))))))</x:f>
        <x:v>WARNUNG</x:v>
      </x:c>
      <x:c r="C31" s="16" t="str">
        <x:f>Matching!J31</x:f>
        <x:v>Offen</x:v>
      </x:c>
      <x:c r="D31" s="16" t="str">
        <x:f>Matching!E31</x:f>
        <x:v>Lieferanten-SKU exakt</x:v>
      </x:c>
      <x:c r="E31" s="25" t="n">
        <x:f>Matching!F31</x:f>
        <x:v>1</x:v>
      </x:c>
      <x:c r="F31" s="16" t="str">
        <x:f>Matching!G31</x:f>
        <x:v>INT-1027</x:v>
      </x:c>
      <x:c r="G31" s="16" t="str">
        <x:f>IF(Matching!B31="","",Matching!B31)</x:f>
        <x:v>SUP-LBL-001</x:v>
      </x:c>
      <x:c r="H31" s="16" t="str">
        <x:f>Matching!D31</x:f>
        <x:v>Kassenrollen Thermo 80/80/12, 5er</x:v>
      </x:c>
      <x:c r="I31" s="16" t="n">
        <x:f>IF(F31="","",IFERROR(XLOOKUP(F31,'Internal_Master_Old'!$A$5:$A$32,'Internal_Master_Old'!$E$5:$E$32),""))</x:f>
        <x:v>20</x:v>
      </x:c>
      <x:c r="J31" s="16" t="n">
        <x:f>IF(LEFT(A31,1)="O","",IFERROR(XLOOKUP(A31,'Supplier_New_List'!$A$5:$A$34,'Supplier_New_List'!$E$5:$E$34),""))</x:f>
        <x:v>20</x:v>
      </x:c>
      <x:c r="K31" s="16" t="str">
        <x:f>IF(F31="","",IFERROR(XLOOKUP(F31,'Internal_Master_Old'!$A$5:$A$32,'Internal_Master_Old'!$F$5:$F$32),""))</x:f>
        <x:v>Pack</x:v>
      </x:c>
      <x:c r="L31" s="16" t="str">
        <x:f>IF(LEFT(A31,1)="O","",IFERROR(XLOOKUP(A31,'Supplier_New_List'!$A$5:$A$34,'Supplier_New_List'!$F$5:$F$34),""))</x:f>
        <x:v>Pack</x:v>
      </x:c>
      <x:c r="M31" s="17" t="n">
        <x:f>IF(F31="","",IFERROR(XLOOKUP(F31,'Internal_Master_Old'!$A$5:$A$32,'Internal_Master_Old'!$G$5:$G$32),""))</x:f>
        <x:v>2.8</x:v>
      </x:c>
      <x:c r="N31" s="17" t="n">
        <x:f>IF(LEFT(A31,1)="O","",IFERROR(XLOOKUP(A31,'Supplier_New_List'!$A$5:$A$34,'Supplier_New_List'!$G$5:$G$34),""))</x:f>
        <x:v>3.02</x:v>
      </x:c>
      <x:c r="O31" s="17" t="n">
        <x:f>IF(OR(M31="",N31=""),"",N31-M31)</x:f>
        <x:v>0.2200000000000002</x:v>
      </x:c>
      <x:c r="P31" s="26" t="n">
        <x:f>IF(OR(M31="",N31=""),"",N31/M31-1)</x:f>
        <x:v>0.07857142857142874</x:v>
      </x:c>
      <x:c r="Q31" s="17" t="n">
        <x:f>IF(F31="","",IFERROR(XLOOKUP(F31,'Internal_Master_Old'!$A$5:$A$32,'Internal_Master_Old'!$H$5:$H$32),""))</x:f>
        <x:v>4.59</x:v>
      </x:c>
      <x:c r="R31" s="27" t="n">
        <x:f>IF(OR(Q31="",M31=""),"",(Q31-M31)/Q31)</x:f>
        <x:v>0.3899782135076253</x:v>
      </x:c>
      <x:c r="S31" s="27" t="n">
        <x:f>IF(OR(Q31="",N31=""),"",(Q31-N31)/Q31)</x:f>
        <x:v>0.3420479302832244</x:v>
      </x:c>
      <x:c r="T31" s="27" t="n">
        <x:f>IF(OR(R31="",S31=""),"",R31-S31)</x:f>
        <x:v>0.047930283224400905</x:v>
      </x:c>
      <x:c r="U31" s="16" t="str">
        <x:f>IF(LEFT(A31,1)="O","Fehlt in neuer Liste",IF(F31="","",IF(OR(I31&lt;&gt;J31,K31&lt;&gt;L31),"PRÜFEN","")))</x:f>
      </x:c>
      <x:c r="V31" s="16" t="str">
        <x:f>Matching!H31</x:f>
        <x:v>NEIN</x:v>
      </x:c>
      <x:c r="W31" s="16" t="str">
        <x:f>IF(AND(C31="Freigegeben",OR(D31="Lieferanten-SKU exakt",D31="EAN exakt"),E31&gt;=0.9,U31="",V31&lt;&gt;"JA",F31&lt;&gt;""),"JA","NEIN")</x:f>
        <x:v>NEIN</x:v>
      </x:c>
      <x:c r="X31" s="16" t="str">
        <x:f>IF(W31="JA","Bereit für kontrollierten Export",IF(C31="Abgelehnt","Ausgeschlossen",IF(B31="OK","Freigabe ausstehend","Manuelle Prüfung erforderlich")))</x:f>
        <x:v>Manuelle Prüfung erforderlich</x:v>
      </x:c>
    </x:row>
    <x:row r="32" ht="22" customHeight="1">
      <x:c r="A32" s="16" t="str">
        <x:f>Matching!A32</x:f>
        <x:v>N-028</x:v>
      </x:c>
      <x:c r="B32" s="16" t="str">
        <x:f>IF(LEFT(A32,1)="O","KRITISCH – FEHLT",IF(F32="","KRITISCH – KEIN MATCH",IF(V32="JA","KRITISCH – DUBLETTE",IF(U32&lt;&gt;"","KRITISCH – GEBINDE/EINHEIT",IF(OR(E32&lt;0.8,P32&gt;=0.15,T32&gt;=0.08),"KRITISCH",IF(OR(P32&gt;=0.05,T32&gt;=0.05),"WARNUNG","OK"))))))</x:f>
        <x:v>OK</x:v>
      </x:c>
      <x:c r="C32" s="16" t="str">
        <x:f>Matching!J32</x:f>
        <x:v>Freigegeben</x:v>
      </x:c>
      <x:c r="D32" s="16" t="str">
        <x:f>Matching!E32</x:f>
        <x:v>Lieferanten-SKU exakt</x:v>
      </x:c>
      <x:c r="E32" s="25" t="n">
        <x:f>Matching!F32</x:f>
        <x:v>1</x:v>
      </x:c>
      <x:c r="F32" s="16" t="str">
        <x:f>Matching!G32</x:f>
        <x:v>INT-1028</x:v>
      </x:c>
      <x:c r="G32" s="16" t="str">
        <x:f>IF(Matching!B32="","",Matching!B32)</x:f>
        <x:v>SUP-TAP-001</x:v>
      </x:c>
      <x:c r="H32" s="16" t="str">
        <x:f>Matching!D32</x:f>
        <x:v>Packband transparent 50/66</x:v>
      </x:c>
      <x:c r="I32" s="16" t="n">
        <x:f>IF(F32="","",IFERROR(XLOOKUP(F32,'Internal_Master_Old'!$A$5:$A$32,'Internal_Master_Old'!$E$5:$E$32),""))</x:f>
        <x:v>36</x:v>
      </x:c>
      <x:c r="J32" s="16" t="n">
        <x:f>IF(LEFT(A32,1)="O","",IFERROR(XLOOKUP(A32,'Supplier_New_List'!$A$5:$A$34,'Supplier_New_List'!$E$5:$E$34),""))</x:f>
        <x:v>36</x:v>
      </x:c>
      <x:c r="K32" s="16" t="str">
        <x:f>IF(F32="","",IFERROR(XLOOKUP(F32,'Internal_Master_Old'!$A$5:$A$32,'Internal_Master_Old'!$F$5:$F$32),""))</x:f>
        <x:v>Rolle</x:v>
      </x:c>
      <x:c r="L32" s="16" t="str">
        <x:f>IF(LEFT(A32,1)="O","",IFERROR(XLOOKUP(A32,'Supplier_New_List'!$A$5:$A$34,'Supplier_New_List'!$F$5:$F$34),""))</x:f>
        <x:v>Rolle</x:v>
      </x:c>
      <x:c r="M32" s="17" t="n">
        <x:f>IF(F32="","",IFERROR(XLOOKUP(F32,'Internal_Master_Old'!$A$5:$A$32,'Internal_Master_Old'!$G$5:$G$32),""))</x:f>
        <x:v>1.1</x:v>
      </x:c>
      <x:c r="N32" s="17" t="n">
        <x:f>IF(LEFT(A32,1)="O","",IFERROR(XLOOKUP(A32,'Supplier_New_List'!$A$5:$A$34,'Supplier_New_List'!$G$5:$G$34),""))</x:f>
        <x:v>1.1</x:v>
      </x:c>
      <x:c r="O32" s="17" t="n">
        <x:f>IF(OR(M32="",N32=""),"",N32-M32)</x:f>
        <x:v>0</x:v>
      </x:c>
      <x:c r="P32" s="26" t="n">
        <x:f>IF(OR(M32="",N32=""),"",N32/M32-1)</x:f>
        <x:v>0</x:v>
      </x:c>
      <x:c r="Q32" s="17" t="n">
        <x:f>IF(F32="","",IFERROR(XLOOKUP(F32,'Internal_Master_Old'!$A$5:$A$32,'Internal_Master_Old'!$H$5:$H$32),""))</x:f>
        <x:v>1.89</x:v>
      </x:c>
      <x:c r="R32" s="27" t="n">
        <x:f>IF(OR(Q32="",M32=""),"",(Q32-M32)/Q32)</x:f>
        <x:v>0.4179894179894179</x:v>
      </x:c>
      <x:c r="S32" s="27" t="n">
        <x:f>IF(OR(Q32="",N32=""),"",(Q32-N32)/Q32)</x:f>
        <x:v>0.4179894179894179</x:v>
      </x:c>
      <x:c r="T32" s="27" t="n">
        <x:f>IF(OR(R32="",S32=""),"",R32-S32)</x:f>
        <x:v>0</x:v>
      </x:c>
      <x:c r="U32" s="16" t="str">
        <x:f>IF(LEFT(A32,1)="O","Fehlt in neuer Liste",IF(F32="","",IF(OR(I32&lt;&gt;J32,K32&lt;&gt;L32),"PRÜFEN","")))</x:f>
      </x:c>
      <x:c r="V32" s="16" t="str">
        <x:f>Matching!H32</x:f>
        <x:v>NEIN</x:v>
      </x:c>
      <x:c r="W32" s="16" t="str">
        <x:f>IF(AND(C32="Freigegeben",OR(D32="Lieferanten-SKU exakt",D32="EAN exakt"),E32&gt;=0.9,U32="",V32&lt;&gt;"JA",F32&lt;&gt;""),"JA","NEIN")</x:f>
        <x:v>JA</x:v>
      </x:c>
      <x:c r="X32" s="16" t="str">
        <x:f>IF(W32="JA","Bereit für kontrollierten Export",IF(C32="Abgelehnt","Ausgeschlossen",IF(B32="OK","Freigabe ausstehend","Manuelle Prüfung erforderlich")))</x:f>
        <x:v>Bereit für kontrollierten Export</x:v>
      </x:c>
    </x:row>
    <x:row r="33" ht="22" customHeight="1">
      <x:c r="A33" s="16" t="str">
        <x:f>Matching!A33</x:f>
        <x:v>N-029</x:v>
      </x:c>
      <x:c r="B33" s="16" t="str">
        <x:f>IF(LEFT(A33,1)="O","KRITISCH – FEHLT",IF(F33="","KRITISCH – KEIN MATCH",IF(V33="JA","KRITISCH – DUBLETTE",IF(U33&lt;&gt;"","KRITISCH – GEBINDE/EINHEIT",IF(OR(E33&lt;0.8,P33&gt;=0.15,T33&gt;=0.08),"KRITISCH",IF(OR(P33&gt;=0.05,T33&gt;=0.05),"WARNUNG","OK"))))))</x:f>
        <x:v>KRITISCH – KEIN MATCH</x:v>
      </x:c>
      <x:c r="C33" s="16" t="str">
        <x:f>Matching!J33</x:f>
        <x:v>Prüfung nötig</x:v>
      </x:c>
      <x:c r="D33" s="16" t="str">
        <x:f>Matching!E33</x:f>
        <x:v>Kein Match</x:v>
      </x:c>
      <x:c r="E33" s="25" t="n">
        <x:f>Matching!F33</x:f>
        <x:v>0</x:v>
      </x:c>
      <x:c r="F33" s="16" t="str">
        <x:f>Matching!G33</x:f>
      </x:c>
      <x:c r="G33" s="16" t="str">
        <x:f>IF(Matching!B33="","",Matching!B33)</x:f>
        <x:v>SUP-NEW-900</x:v>
      </x:c>
      <x:c r="H33" s="16" t="str">
        <x:f>Matching!D33</x:f>
        <x:v>Eco-Müllbeutel 35 L, 30 Stück</x:v>
      </x:c>
      <x:c r="I33" s="16" t="str">
        <x:f>IF(F33="","",IFERROR(XLOOKUP(F33,'Internal_Master_Old'!$A$5:$A$32,'Internal_Master_Old'!$E$5:$E$32),""))</x:f>
      </x:c>
      <x:c r="J33" s="16" t="n">
        <x:f>IF(LEFT(A33,1)="O","",IFERROR(XLOOKUP(A33,'Supplier_New_List'!$A$5:$A$34,'Supplier_New_List'!$E$5:$E$34),""))</x:f>
        <x:v>12</x:v>
      </x:c>
      <x:c r="K33" s="16" t="str">
        <x:f>IF(F33="","",IFERROR(XLOOKUP(F33,'Internal_Master_Old'!$A$5:$A$32,'Internal_Master_Old'!$F$5:$F$32),""))</x:f>
      </x:c>
      <x:c r="L33" s="16" t="str">
        <x:f>IF(LEFT(A33,1)="O","",IFERROR(XLOOKUP(A33,'Supplier_New_List'!$A$5:$A$34,'Supplier_New_List'!$F$5:$F$34),""))</x:f>
        <x:v>Rolle</x:v>
      </x:c>
      <x:c r="M33" s="17" t="str">
        <x:f>IF(F33="","",IFERROR(XLOOKUP(F33,'Internal_Master_Old'!$A$5:$A$32,'Internal_Master_Old'!$G$5:$G$32),""))</x:f>
      </x:c>
      <x:c r="N33" s="17" t="n">
        <x:f>IF(LEFT(A33,1)="O","",IFERROR(XLOOKUP(A33,'Supplier_New_List'!$A$5:$A$34,'Supplier_New_List'!$G$5:$G$34),""))</x:f>
        <x:v>1.95</x:v>
      </x:c>
      <x:c r="O33" s="17" t="str">
        <x:f>IF(OR(M33="",N33=""),"",N33-M33)</x:f>
      </x:c>
      <x:c r="P33" s="26" t="str">
        <x:f>IF(OR(M33="",N33=""),"",N33/M33-1)</x:f>
      </x:c>
      <x:c r="Q33" s="17" t="str">
        <x:f>IF(F33="","",IFERROR(XLOOKUP(F33,'Internal_Master_Old'!$A$5:$A$32,'Internal_Master_Old'!$H$5:$H$32),""))</x:f>
      </x:c>
      <x:c r="R33" s="27" t="str">
        <x:f>IF(OR(Q33="",M33=""),"",(Q33-M33)/Q33)</x:f>
      </x:c>
      <x:c r="S33" s="27" t="str">
        <x:f>IF(OR(Q33="",N33=""),"",(Q33-N33)/Q33)</x:f>
      </x:c>
      <x:c r="T33" s="27" t="str">
        <x:f>IF(OR(R33="",S33=""),"",R33-S33)</x:f>
      </x:c>
      <x:c r="U33" s="16" t="str">
        <x:f>IF(LEFT(A33,1)="O","Fehlt in neuer Liste",IF(F33="","",IF(OR(I33&lt;&gt;J33,K33&lt;&gt;L33),"PRÜFEN","")))</x:f>
      </x:c>
      <x:c r="V33" s="16" t="str">
        <x:f>Matching!H33</x:f>
        <x:v>NEIN</x:v>
      </x:c>
      <x:c r="W33" s="16" t="str">
        <x:f>IF(AND(C33="Freigegeben",OR(D33="Lieferanten-SKU exakt",D33="EAN exakt"),E33&gt;=0.9,U33="",V33&lt;&gt;"JA",F33&lt;&gt;""),"JA","NEIN")</x:f>
        <x:v>NEIN</x:v>
      </x:c>
      <x:c r="X33" s="16" t="str">
        <x:f>IF(W33="JA","Bereit für kontrollierten Export",IF(C33="Abgelehnt","Ausgeschlossen",IF(B33="OK","Freigabe ausstehend","Manuelle Prüfung erforderlich")))</x:f>
        <x:v>Manuelle Prüfung erforderlich</x:v>
      </x:c>
    </x:row>
    <x:row r="34" ht="22" customHeight="1">
      <x:c r="A34" s="16" t="str">
        <x:f>Matching!A34</x:f>
        <x:v>N-030</x:v>
      </x:c>
      <x:c r="B34" s="16" t="str">
        <x:f>IF(LEFT(A34,1)="O","KRITISCH – FEHLT",IF(F34="","KRITISCH – KEIN MATCH",IF(V34="JA","KRITISCH – DUBLETTE",IF(U34&lt;&gt;"","KRITISCH – GEBINDE/EINHEIT",IF(OR(E34&lt;0.8,P34&gt;=0.15,T34&gt;=0.08),"KRITISCH",IF(OR(P34&gt;=0.05,T34&gt;=0.05),"WARNUNG","OK"))))))</x:f>
        <x:v>KRITISCH – KEIN MATCH</x:v>
      </x:c>
      <x:c r="C34" s="16" t="str">
        <x:f>Matching!J34</x:f>
        <x:v>Prüfung nötig</x:v>
      </x:c>
      <x:c r="D34" s="16" t="str">
        <x:f>Matching!E34</x:f>
        <x:v>Kein Match</x:v>
      </x:c>
      <x:c r="E34" s="25" t="n">
        <x:f>Matching!F34</x:f>
        <x:v>0</x:v>
      </x:c>
      <x:c r="F34" s="16" t="str">
        <x:f>Matching!G34</x:f>
      </x:c>
      <x:c r="G34" s="16" t="str">
        <x:f>IF(Matching!B34="","",Matching!B34)</x:f>
        <x:v>SUP-NEW-901</x:v>
      </x:c>
      <x:c r="H34" s="16" t="str">
        <x:f>Matching!D34</x:f>
        <x:v>Dosierpumpe für 5-L-Kanister</x:v>
      </x:c>
      <x:c r="I34" s="16" t="str">
        <x:f>IF(F34="","",IFERROR(XLOOKUP(F34,'Internal_Master_Old'!$A$5:$A$32,'Internal_Master_Old'!$E$5:$E$32),""))</x:f>
      </x:c>
      <x:c r="J34" s="16" t="n">
        <x:f>IF(LEFT(A34,1)="O","",IFERROR(XLOOKUP(A34,'Supplier_New_List'!$A$5:$A$34,'Supplier_New_List'!$E$5:$E$34),""))</x:f>
        <x:v>24</x:v>
      </x:c>
      <x:c r="K34" s="16" t="str">
        <x:f>IF(F34="","",IFERROR(XLOOKUP(F34,'Internal_Master_Old'!$A$5:$A$32,'Internal_Master_Old'!$F$5:$F$32),""))</x:f>
      </x:c>
      <x:c r="L34" s="16" t="str">
        <x:f>IF(LEFT(A34,1)="O","",IFERROR(XLOOKUP(A34,'Supplier_New_List'!$A$5:$A$34,'Supplier_New_List'!$F$5:$F$34),""))</x:f>
        <x:v>Stück</x:v>
      </x:c>
      <x:c r="M34" s="17" t="str">
        <x:f>IF(F34="","",IFERROR(XLOOKUP(F34,'Internal_Master_Old'!$A$5:$A$32,'Internal_Master_Old'!$G$5:$G$32),""))</x:f>
      </x:c>
      <x:c r="N34" s="17" t="n">
        <x:f>IF(LEFT(A34,1)="O","",IFERROR(XLOOKUP(A34,'Supplier_New_List'!$A$5:$A$34,'Supplier_New_List'!$G$5:$G$34),""))</x:f>
        <x:v>0.89</x:v>
      </x:c>
      <x:c r="O34" s="17" t="str">
        <x:f>IF(OR(M34="",N34=""),"",N34-M34)</x:f>
      </x:c>
      <x:c r="P34" s="26" t="str">
        <x:f>IF(OR(M34="",N34=""),"",N34/M34-1)</x:f>
      </x:c>
      <x:c r="Q34" s="17" t="str">
        <x:f>IF(F34="","",IFERROR(XLOOKUP(F34,'Internal_Master_Old'!$A$5:$A$32,'Internal_Master_Old'!$H$5:$H$32),""))</x:f>
      </x:c>
      <x:c r="R34" s="27" t="str">
        <x:f>IF(OR(Q34="",M34=""),"",(Q34-M34)/Q34)</x:f>
      </x:c>
      <x:c r="S34" s="27" t="str">
        <x:f>IF(OR(Q34="",N34=""),"",(Q34-N34)/Q34)</x:f>
      </x:c>
      <x:c r="T34" s="27" t="str">
        <x:f>IF(OR(R34="",S34=""),"",R34-S34)</x:f>
      </x:c>
      <x:c r="U34" s="16" t="str">
        <x:f>IF(LEFT(A34,1)="O","Fehlt in neuer Liste",IF(F34="","",IF(OR(I34&lt;&gt;J34,K34&lt;&gt;L34),"PRÜFEN","")))</x:f>
      </x:c>
      <x:c r="V34" s="16" t="str">
        <x:f>Matching!H34</x:f>
        <x:v>NEIN</x:v>
      </x:c>
      <x:c r="W34" s="16" t="str">
        <x:f>IF(AND(C34="Freigegeben",OR(D34="Lieferanten-SKU exakt",D34="EAN exakt"),E34&gt;=0.9,U34="",V34&lt;&gt;"JA",F34&lt;&gt;""),"JA","NEIN")</x:f>
        <x:v>NEIN</x:v>
      </x:c>
      <x:c r="X34" s="16" t="str">
        <x:f>IF(W34="JA","Bereit für kontrollierten Export",IF(C34="Abgelehnt","Ausgeschlossen",IF(B34="OK","Freigabe ausstehend","Manuelle Prüfung erforderlich")))</x:f>
        <x:v>Manuelle Prüfung erforderlich</x:v>
      </x:c>
    </x:row>
    <x:row r="35" ht="22" customHeight="1">
      <x:c r="A35" s="16" t="str">
        <x:f>Matching!A35</x:f>
        <x:v>O-026</x:v>
      </x:c>
      <x:c r="B35" s="16" t="str">
        <x:f>IF(LEFT(A35,1)="O","KRITISCH – FEHLT",IF(F35="","KRITISCH – KEIN MATCH",IF(V35="JA","KRITISCH – DUBLETTE",IF(U35&lt;&gt;"","KRITISCH – GEBINDE/EINHEIT",IF(OR(E35&lt;0.8,P35&gt;=0.15,T35&gt;=0.08),"KRITISCH",IF(OR(P35&gt;=0.05,T35&gt;=0.05),"WARNUNG","OK"))))))</x:f>
        <x:v>KRITISCH – FEHLT</x:v>
      </x:c>
      <x:c r="C35" s="16" t="str">
        <x:f>Matching!J35</x:f>
        <x:v>Prüfung nötig</x:v>
      </x:c>
      <x:c r="D35" s="16" t="str">
        <x:f>Matching!E35</x:f>
        <x:v>Fehlt in neuer Liste</x:v>
      </x:c>
      <x:c r="E35" s="25" t="n">
        <x:f>Matching!F35</x:f>
        <x:v>0</x:v>
      </x:c>
      <x:c r="F35" s="16" t="str">
        <x:f>Matching!G35</x:f>
        <x:v>INT-1026</x:v>
      </x:c>
      <x:c r="G35" s="16" t="str">
        <x:f>IF(Matching!B35="","",Matching!B35)</x:f>
      </x:c>
      <x:c r="H35" s="16" t="str">
        <x:f>Matching!D35</x:f>
        <x:v>Deckel für Menübox, 50 Stück</x:v>
      </x:c>
      <x:c r="I35" s="16" t="n">
        <x:f>IF(F35="","",IFERROR(XLOOKUP(F35,'Internal_Master_Old'!$A$5:$A$32,'Internal_Master_Old'!$E$5:$E$32),""))</x:f>
        <x:v>10</x:v>
      </x:c>
      <x:c r="J35" s="16" t="str">
        <x:f>IF(LEFT(A35,1)="O","",IFERROR(XLOOKUP(A35,'Supplier_New_List'!$A$5:$A$34,'Supplier_New_List'!$E$5:$E$34),""))</x:f>
      </x:c>
      <x:c r="K35" s="16" t="str">
        <x:f>IF(F35="","",IFERROR(XLOOKUP(F35,'Internal_Master_Old'!$A$5:$A$32,'Internal_Master_Old'!$F$5:$F$32),""))</x:f>
        <x:v>Pack</x:v>
      </x:c>
      <x:c r="L35" s="16" t="str">
        <x:f>IF(LEFT(A35,1)="O","",IFERROR(XLOOKUP(A35,'Supplier_New_List'!$A$5:$A$34,'Supplier_New_List'!$F$5:$F$34),""))</x:f>
      </x:c>
      <x:c r="M35" s="17" t="n">
        <x:f>IF(F35="","",IFERROR(XLOOKUP(F35,'Internal_Master_Old'!$A$5:$A$32,'Internal_Master_Old'!$G$5:$G$32),""))</x:f>
        <x:v>4.2</x:v>
      </x:c>
      <x:c r="N35" s="17" t="str">
        <x:f>IF(LEFT(A35,1)="O","",IFERROR(XLOOKUP(A35,'Supplier_New_List'!$A$5:$A$34,'Supplier_New_List'!$G$5:$G$34),""))</x:f>
      </x:c>
      <x:c r="O35" s="17" t="str">
        <x:f>IF(OR(M35="",N35=""),"",N35-M35)</x:f>
      </x:c>
      <x:c r="P35" s="26" t="str">
        <x:f>IF(OR(M35="",N35=""),"",N35/M35-1)</x:f>
      </x:c>
      <x:c r="Q35" s="17" t="n">
        <x:f>IF(F35="","",IFERROR(XLOOKUP(F35,'Internal_Master_Old'!$A$5:$A$32,'Internal_Master_Old'!$H$5:$H$32),""))</x:f>
        <x:v>6.9</x:v>
      </x:c>
      <x:c r="R35" s="27" t="n">
        <x:f>IF(OR(Q35="",M35=""),"",(Q35-M35)/Q35)</x:f>
        <x:v>0.391304347826087</x:v>
      </x:c>
      <x:c r="S35" s="27" t="str">
        <x:f>IF(OR(Q35="",N35=""),"",(Q35-N35)/Q35)</x:f>
      </x:c>
      <x:c r="T35" s="27" t="str">
        <x:f>IF(OR(R35="",S35=""),"",R35-S35)</x:f>
      </x:c>
      <x:c r="U35" s="16" t="str">
        <x:f>IF(LEFT(A35,1)="O","Fehlt in neuer Liste",IF(F35="","",IF(OR(I35&lt;&gt;J35,K35&lt;&gt;L35),"PRÜFEN","")))</x:f>
        <x:v>Fehlt in neuer Liste</x:v>
      </x:c>
      <x:c r="V35" s="16" t="str">
        <x:f>Matching!H35</x:f>
        <x:v>NEIN</x:v>
      </x:c>
      <x:c r="W35" s="16" t="str">
        <x:f>IF(AND(C35="Freigegeben",OR(D35="Lieferanten-SKU exakt",D35="EAN exakt"),E35&gt;=0.9,U35="",V35&lt;&gt;"JA",F35&lt;&gt;""),"JA","NEIN")</x:f>
        <x:v>NEIN</x:v>
      </x:c>
      <x:c r="X35" s="16" t="str">
        <x:f>IF(W35="JA","Bereit für kontrollierten Export",IF(C35="Abgelehnt","Ausgeschlossen",IF(B35="OK","Freigabe ausstehend","Manuelle Prüfung erforderlich")))</x:f>
        <x:v>Manuelle Prüfung erforderlich</x:v>
      </x:c>
    </x:row>
  </x:sheetData>
  <x:mergeCells>
    <x:mergeCell ref="A1:X1"/>
    <x:mergeCell ref="A2:X2"/>
  </x:mergeCells>
  <x:conditionalFormatting sqref="B5:B35">
    <x:cfRule type="containsText" dxfId="6" priority="1" operator="containsText" text="KRITISCH"/>
    <x:cfRule type="containsText" dxfId="7" priority="2" operator="containsText" text="WARNUNG"/>
    <x:cfRule type="containsText" dxfId="8" priority="3" operator="containsText" text="OK"/>
  </x:conditionalFormatting>
  <x:conditionalFormatting sqref="P5:P35">
    <x:cfRule type="cellIs" dxfId="9" priority="4" operator="greaterThanOrEqual">
      <x:formula>0.15</x:formula>
    </x:cfRule>
  </x:conditionalFormatting>
  <x:conditionalFormatting sqref="W5:W35">
    <x:cfRule type="containsText" dxfId="10" priority="5" operator="containsText" text="JA"/>
  </x:conditionalFormatting>
  <x:pageMargins left="0.7" right="0.7" top="0.75" bottom="0.75" header="0.3" footer="0.3"/>
  <x:tableParts count="1">
    <x:tablePart xmlns:r="http://schemas.openxmlformats.org/officeDocument/2006/relationships" r:id="R12cb768ad2314ef8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7" hidden="0" customWidth="1"/>
    <x:col min="2" max="2" width="18" hidden="0" customWidth="1"/>
    <x:col min="3" max="3" width="16" hidden="0" customWidth="1"/>
    <x:col min="4" max="4" width="21" hidden="0" customWidth="1"/>
    <x:col min="5" max="5" width="18" hidden="0" customWidth="1"/>
    <x:col min="6" max="6" width="13" hidden="0" customWidth="1"/>
    <x:col min="7" max="7" width="38" hidden="0" customWidth="1"/>
  </x:cols>
  <x:sheetData>
    <x:row r="1" ht="34" customHeight="1">
      <x:c r="A1" s="3" t="str">
        <x:v>ERP/POS Import - kontrollierte Exportansicht</x:v>
      </x:c>
      <x:c r="B1" s="3"/>
      <x:c r="C1" s="3"/>
      <x:c r="D1" s="3"/>
      <x:c r="E1" s="3"/>
      <x:c r="F1" s="3"/>
      <x:c r="G1" s="3"/>
    </x:row>
    <x:row r="2" ht="30" customHeight="1">
      <x:c r="A2" s="7" t="str">
        <x:v>Nur freigegebene, eindeutige Matches ohne Packungs- oder Einheitenkonflikt erscheinen als importfähig. Keine automatische ERP-Änderung.</x:v>
      </x:c>
      <x:c r="B2" s="7"/>
      <x:c r="C2" s="7"/>
      <x:c r="D2" s="7"/>
      <x:c r="E2" s="7"/>
      <x:c r="F2" s="7"/>
      <x:c r="G2" s="7"/>
    </x:row>
    <x:row r="4" ht="38" customHeight="1">
      <x:c r="A4" s="13" t="str">
        <x:v>Eigene SKU</x:v>
      </x:c>
      <x:c r="B4" s="13" t="str">
        <x:v>EK neu EUR</x:v>
      </x:c>
      <x:c r="C4" s="13" t="str">
        <x:v>Gültig ab</x:v>
      </x:c>
      <x:c r="D4" s="13" t="str">
        <x:v>Quell-Lieferanten-SKU</x:v>
      </x:c>
      <x:c r="E4" s="13" t="str">
        <x:v>Freigabestatus</x:v>
      </x:c>
      <x:c r="F4" s="13" t="str">
        <x:v>Quellzeile</x:v>
      </x:c>
      <x:c r="G4" s="13" t="str">
        <x:v>Importhinweis</x:v>
      </x:c>
    </x:row>
    <x:row r="5" ht="22" customHeight="1">
      <x:c r="A5" s="16" t="str" cm="1">
        <x:f t="array" ref="A5:A15">_xlfn._xlws.FILTER('Delta_Report'!F5:F34,'Delta_Report'!W5:W34="JA","")</x:f>
        <x:v>INT-1002</x:v>
      </x:c>
      <x:c r="B5" s="17" t="n" cm="1">
        <x:f t="array" ref="B5:B15">_xlfn._xlws.FILTER('Delta_Report'!N5:N34,'Delta_Report'!W5:W34="JA","")</x:f>
        <x:v>1.49</x:v>
      </x:c>
      <x:c r="C5" s="24" t="n" cm="1">
        <x:f t="array" ref="C5:C15">_xlfn._xlws.FILTER('Supplier_New_List'!H5:H34,'Delta_Report'!W5:W34="JA","")</x:f>
        <x:v>46296</x:v>
      </x:c>
      <x:c r="D5" s="16" t="str" cm="1">
        <x:f t="array" ref="D5:D15">_xlfn._xlws.FILTER('Delta_Report'!G5:G34,'Delta_Report'!W5:W34="JA","")</x:f>
        <x:v>SUP-CLN-002</x:v>
      </x:c>
      <x:c r="E5" s="16" t="str" cm="1">
        <x:f t="array" ref="E5:E15">_xlfn._xlws.FILTER('Delta_Report'!C5:C34,'Delta_Report'!W5:W34="JA","")</x:f>
        <x:v>Freigegeben</x:v>
      </x:c>
      <x:c r="F5" s="16" t="str" cm="1">
        <x:f t="array" ref="F5:F15">_xlfn._xlws.FILTER('Delta_Report'!A5:A34,'Delta_Report'!W5:W34="JA","")</x:f>
        <x:v>N-002</x:v>
      </x:c>
      <x:c r="G5" s="16" t="str" cm="1">
        <x:f t="array" ref="G5:G15">_xlfn._xlws.FILTER('Delta_Report'!X5:X34,'Delta_Report'!W5:W34="JA","")</x:f>
        <x:v>Bereit für kontrollierten Export</x:v>
      </x:c>
    </x:row>
    <x:row r="6" ht="22" customHeight="1">
      <x:c r="A6" s="16" t="str">
        <x:v>INT-1004</x:v>
      </x:c>
      <x:c r="B6" s="17" t="n">
        <x:v>0.39</x:v>
      </x:c>
      <x:c r="C6" s="24" t="n">
        <x:v>46296</x:v>
      </x:c>
      <x:c r="D6" s="16" t="str">
        <x:v>SUP-PAP-001</x:v>
      </x:c>
      <x:c r="E6" s="16" t="str">
        <x:v>Freigegeben</x:v>
      </x:c>
      <x:c r="F6" s="16" t="str">
        <x:v>N-004</x:v>
      </x:c>
      <x:c r="G6" s="16" t="str">
        <x:v>Bereit für kontrollierten Export</x:v>
      </x:c>
    </x:row>
    <x:row r="7" ht="22" customHeight="1">
      <x:c r="A7" s="16" t="str">
        <x:v>INT-1007</x:v>
      </x:c>
      <x:c r="B7" s="17" t="n">
        <x:v>2.2</x:v>
      </x:c>
      <x:c r="C7" s="24" t="n">
        <x:v>46296</x:v>
      </x:c>
      <x:c r="D7" s="16" t="str">
        <x:v>SUP-BAG-002</x:v>
      </x:c>
      <x:c r="E7" s="16" t="str">
        <x:v>Freigegeben</x:v>
      </x:c>
      <x:c r="F7" s="16" t="str">
        <x:v>N-007</x:v>
      </x:c>
      <x:c r="G7" s="16" t="str">
        <x:v>Bereit für kontrollierten Export</x:v>
      </x:c>
    </x:row>
    <x:row r="8" ht="22" customHeight="1">
      <x:c r="A8" s="16" t="str">
        <x:v>INT-1009</x:v>
      </x:c>
      <x:c r="B8" s="17" t="n">
        <x:v>4.8</x:v>
      </x:c>
      <x:c r="C8" s="24" t="n">
        <x:v>46296</x:v>
      </x:c>
      <x:c r="D8" s="16" t="str">
        <x:v>SUP-GLV-002</x:v>
      </x:c>
      <x:c r="E8" s="16" t="str">
        <x:v>Freigegeben</x:v>
      </x:c>
      <x:c r="F8" s="16" t="str">
        <x:v>N-009</x:v>
      </x:c>
      <x:c r="G8" s="16" t="str">
        <x:v>Bereit für kontrollierten Export</x:v>
      </x:c>
    </x:row>
    <x:row r="9" ht="22" customHeight="1">
      <x:c r="A9" s="16" t="str">
        <x:v>INT-1012</x:v>
      </x:c>
      <x:c r="B9" s="17" t="n">
        <x:v>1.25</x:v>
      </x:c>
      <x:c r="C9" s="24" t="n">
        <x:v>46296</x:v>
      </x:c>
      <x:c r="D9" s="16" t="str">
        <x:v>SUP-DSP-001</x:v>
      </x:c>
      <x:c r="E9" s="16" t="str">
        <x:v>Freigegeben</x:v>
      </x:c>
      <x:c r="F9" s="16" t="str">
        <x:v>N-012</x:v>
      </x:c>
      <x:c r="G9" s="16" t="str">
        <x:v>Bereit für kontrollierten Export</x:v>
      </x:c>
    </x:row>
    <x:row r="10" ht="22" customHeight="1">
      <x:c r="A10" s="16" t="str">
        <x:v>INT-1017</x:v>
      </x:c>
      <x:c r="B10" s="17" t="n">
        <x:v>4.18</x:v>
      </x:c>
      <x:c r="C10" s="24" t="n">
        <x:v>46296</x:v>
      </x:c>
      <x:c r="D10" s="16" t="str">
        <x:v>SUP-MOP-002</x:v>
      </x:c>
      <x:c r="E10" s="16" t="str">
        <x:v>Freigegeben</x:v>
      </x:c>
      <x:c r="F10" s="16" t="str">
        <x:v>N-017</x:v>
      </x:c>
      <x:c r="G10" s="16" t="str">
        <x:v>Bereit für kontrollierten Export</x:v>
      </x:c>
    </x:row>
    <x:row r="11" ht="22" customHeight="1">
      <x:c r="A11" s="16" t="str">
        <x:v>INT-1018</x:v>
      </x:c>
      <x:c r="B11" s="17" t="n">
        <x:v>5.34</x:v>
      </x:c>
      <x:c r="C11" s="24" t="n">
        <x:v>46296</x:v>
      </x:c>
      <x:c r="D11" s="16" t="str">
        <x:v>SUP-TOO-001</x:v>
      </x:c>
      <x:c r="E11" s="16" t="str">
        <x:v>Freigegeben</x:v>
      </x:c>
      <x:c r="F11" s="16" t="str">
        <x:v>N-018</x:v>
      </x:c>
      <x:c r="G11" s="16" t="str">
        <x:v>Bereit für kontrollierten Export</x:v>
      </x:c>
    </x:row>
    <x:row r="12" ht="22" customHeight="1">
      <x:c r="A12" s="16" t="str">
        <x:v>INT-1020</x:v>
      </x:c>
      <x:c r="B12" s="17" t="n">
        <x:v>1.6</x:v>
      </x:c>
      <x:c r="C12" s="24" t="n">
        <x:v>46296</x:v>
      </x:c>
      <x:c r="D12" s="16" t="str">
        <x:v>SUP-CUP-001</x:v>
      </x:c>
      <x:c r="E12" s="16" t="str">
        <x:v>Freigegeben</x:v>
      </x:c>
      <x:c r="F12" s="16" t="str">
        <x:v>N-020</x:v>
      </x:c>
      <x:c r="G12" s="16" t="str">
        <x:v>Bereit für kontrollierten Export</x:v>
      </x:c>
    </x:row>
    <x:row r="13" ht="22" customHeight="1">
      <x:c r="A13" s="16" t="str">
        <x:v>INT-1023</x:v>
      </x:c>
      <x:c r="B13" s="17" t="n">
        <x:v>12.1</x:v>
      </x:c>
      <x:c r="C13" s="24" t="n">
        <x:v>46296</x:v>
      </x:c>
      <x:c r="D13" s="16" t="str">
        <x:v>NS-FOI-550</x:v>
      </x:c>
      <x:c r="E13" s="16" t="str">
        <x:v>Freigegeben</x:v>
      </x:c>
      <x:c r="F13" s="16" t="str">
        <x:v>N-024</x:v>
      </x:c>
      <x:c r="G13" s="16" t="str">
        <x:v>Bereit für kontrollierten Export</x:v>
      </x:c>
    </x:row>
    <x:row r="14" ht="22" customHeight="1">
      <x:c r="A14" s="16" t="str">
        <x:v>INT-1024</x:v>
      </x:c>
      <x:c r="B14" s="17" t="n">
        <x:v>3.4</x:v>
      </x:c>
      <x:c r="C14" s="24" t="n">
        <x:v>46296</x:v>
      </x:c>
      <x:c r="D14" s="16" t="str">
        <x:v>SUP-NAP-001</x:v>
      </x:c>
      <x:c r="E14" s="16" t="str">
        <x:v>Freigegeben</x:v>
      </x:c>
      <x:c r="F14" s="16" t="str">
        <x:v>N-025</x:v>
      </x:c>
      <x:c r="G14" s="16" t="str">
        <x:v>Bereit für kontrollierten Export</x:v>
      </x:c>
    </x:row>
    <x:row r="15" ht="22" customHeight="1">
      <x:c r="A15" s="16" t="str">
        <x:v>INT-1028</x:v>
      </x:c>
      <x:c r="B15" s="17" t="n">
        <x:v>1.1</x:v>
      </x:c>
      <x:c r="C15" s="24" t="n">
        <x:v>46296</x:v>
      </x:c>
      <x:c r="D15" s="16" t="str">
        <x:v>SUP-TAP-001</x:v>
      </x:c>
      <x:c r="E15" s="16" t="str">
        <x:v>Freigegeben</x:v>
      </x:c>
      <x:c r="F15" s="16" t="str">
        <x:v>N-028</x:v>
      </x:c>
      <x:c r="G15" s="16" t="str">
        <x:v>Bereit für kontrollierten Export</x:v>
      </x:c>
    </x:row>
    <x:row r="16" ht="22" customHeight="1">
      <x:c r="A16" s="16"/>
      <x:c r="B16" s="17"/>
      <x:c r="C16" s="24"/>
      <x:c r="D16" s="16"/>
      <x:c r="E16" s="16"/>
      <x:c r="F16" s="16"/>
      <x:c r="G16" s="16"/>
    </x:row>
    <x:row r="17" ht="22" customHeight="1">
      <x:c r="A17" s="16"/>
      <x:c r="B17" s="17"/>
      <x:c r="C17" s="24"/>
      <x:c r="D17" s="16"/>
      <x:c r="E17" s="16"/>
      <x:c r="F17" s="16"/>
      <x:c r="G17" s="16"/>
    </x:row>
    <x:row r="18" ht="22" customHeight="1">
      <x:c r="A18" s="16"/>
      <x:c r="B18" s="17"/>
      <x:c r="C18" s="24"/>
      <x:c r="D18" s="16"/>
      <x:c r="E18" s="16"/>
      <x:c r="F18" s="16"/>
      <x:c r="G18" s="16"/>
    </x:row>
    <x:row r="19" ht="22" customHeight="1">
      <x:c r="A19" s="16"/>
      <x:c r="B19" s="17"/>
      <x:c r="C19" s="24"/>
      <x:c r="D19" s="16"/>
      <x:c r="E19" s="16"/>
      <x:c r="F19" s="16"/>
      <x:c r="G19" s="16"/>
    </x:row>
    <x:row r="20" ht="22" customHeight="1">
      <x:c r="A20" s="16"/>
      <x:c r="B20" s="17"/>
      <x:c r="C20" s="24"/>
      <x:c r="D20" s="16"/>
      <x:c r="E20" s="16"/>
      <x:c r="F20" s="16"/>
      <x:c r="G20" s="16"/>
    </x:row>
  </x:sheetData>
  <x:mergeCells>
    <x:mergeCell ref="A1:G1"/>
    <x:mergeCell ref="A2:G2"/>
  </x:mergeCells>
  <x:conditionalFormatting sqref="A5:A20">
    <x:cfRule type="notContainsBlanks" dxfId="11" priority="1"/>
  </x:conditionalFormatting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7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</x:cols>
  <x:sheetData>
    <x:row r="1">
      <x:c r="A1" s="286" t="str">
        <x:v>Demo-Anleitung &amp; Pilotgrenzen</x:v>
      </x:c>
      <x:c r="B1" s="286"/>
      <x:c r="C1" s="286"/>
      <x:c r="D1" s="286"/>
      <x:c r="E1" s="286"/>
      <x:c r="F1" s="286"/>
    </x:row>
    <x:row r="2">
      <x:c r="A2" s="286"/>
      <x:c r="B2" s="286"/>
      <x:c r="C2" s="286"/>
      <x:c r="D2" s="286"/>
      <x:c r="E2" s="286"/>
      <x:c r="F2" s="286"/>
    </x:row>
    <x:row r="4">
      <x:c r="A4" s="287" t="str">
        <x:v>So funktioniert die Demo</x:v>
      </x:c>
      <x:c r="B4" s="287"/>
      <x:c r="C4" s="287"/>
      <x:c r="D4" s="287"/>
      <x:c r="E4" s="287"/>
      <x:c r="F4" s="287"/>
    </x:row>
    <x:row r="6" ht="38" customHeight="1">
      <x:c r="A6" s="291" t="str">
        <x:v>1</x:v>
      </x:c>
      <x:c r="B6" s="296" t="str">
        <x:v>Internal_Master_Old enthält den bisherigen Artikelstamm mit EK, VK, Packung und Identifikatoren.</x:v>
      </x:c>
      <x:c r="C6" s="296"/>
      <x:c r="D6" s="296"/>
      <x:c r="E6" s="296"/>
      <x:c r="F6" s="296"/>
    </x:row>
    <x:row r="7" ht="38" customHeight="1">
      <x:c r="A7" s="291" t="str">
        <x:v>2</x:v>
      </x:c>
      <x:c r="B7" s="296" t="str">
        <x:v>Supplier_New_List enthält die neue Lieferantenliste im Pilotformat CSV/XLSX.</x:v>
      </x:c>
      <x:c r="C7" s="296"/>
      <x:c r="D7" s="296"/>
      <x:c r="E7" s="296"/>
      <x:c r="F7" s="296"/>
    </x:row>
    <x:row r="8" ht="38" customHeight="1">
      <x:c r="A8" s="291" t="str">
        <x:v>3</x:v>
      </x:c>
      <x:c r="B8" s="296" t="str">
        <x:v>Matching zeigt Match-Methode, Konfidenz, Dubletten und den menschlichen Review-Status.</x:v>
      </x:c>
      <x:c r="C8" s="296"/>
      <x:c r="D8" s="296"/>
      <x:c r="E8" s="296"/>
      <x:c r="F8" s="296"/>
    </x:row>
    <x:row r="9" ht="38" customHeight="1">
      <x:c r="A9" s="291" t="str">
        <x:v>4</x:v>
      </x:c>
      <x:c r="B9" s="296" t="str">
        <x:v>Delta_Report berechnet Preisänderung, Margenwirkung und operative Risikoflags.</x:v>
      </x:c>
      <x:c r="C9" s="296"/>
      <x:c r="D9" s="296"/>
      <x:c r="E9" s="296"/>
      <x:c r="F9" s="296"/>
    </x:row>
    <x:row r="10" ht="38" customHeight="1">
      <x:c r="A10" s="291" t="str">
        <x:v>5</x:v>
      </x:c>
      <x:c r="B10" s="296" t="str">
        <x:v>ERP_Import_Ready gibt nur freigegebene, eindeutige und konfliktfreie Zeilen aus.</x:v>
      </x:c>
      <x:c r="C10" s="296"/>
      <x:c r="D10" s="296"/>
      <x:c r="E10" s="296"/>
      <x:c r="F10" s="296"/>
    </x:row>
    <x:row r="11" ht="38" customHeight="1">
      <x:c r="A11" s="291" t="str">
        <x:v>6</x:v>
      </x:c>
      <x:c r="B11" s="296" t="str">
        <x:v>Dashboard verdichtet die wichtigsten Entscheidungen für Einkauf und Stammdatenpflege.</x:v>
      </x:c>
      <x:c r="C11" s="296"/>
      <x:c r="D11" s="296"/>
      <x:c r="E11" s="296"/>
      <x:c r="F11" s="296"/>
    </x:row>
    <x:row r="14">
      <x:c r="A14" s="265" t="str">
        <x:v>Was die erste Pilotversion bewusst noch nicht enthält</x:v>
      </x:c>
      <x:c r="B14" s="265"/>
      <x:c r="C14" s="265"/>
      <x:c r="D14" s="265"/>
      <x:c r="E14" s="265"/>
      <x:c r="F14" s="265"/>
    </x:row>
    <x:row r="16" ht="28" customHeight="1">
      <x:c r="A16" s="300" t="str">
        <x:v>• PDF-OCR und freie Tabellenlayouts</x:v>
      </x:c>
      <x:c r="B16" s="300"/>
      <x:c r="C16" s="300"/>
      <x:c r="D16" s="300"/>
      <x:c r="E16" s="300"/>
      <x:c r="F16" s="300"/>
    </x:row>
    <x:row r="17" ht="28" customHeight="1">
      <x:c r="A17" s="300" t="str">
        <x:v>• Direkte ERP-, POS- oder Shop-Schnittstelle</x:v>
      </x:c>
      <x:c r="B17" s="300"/>
      <x:c r="C17" s="300"/>
      <x:c r="D17" s="300"/>
      <x:c r="E17" s="300"/>
      <x:c r="F17" s="300"/>
    </x:row>
    <x:row r="18" ht="28" customHeight="1">
      <x:c r="A18" s="300" t="str">
        <x:v>• Vollautomatische Freigabe ohne menschliche Prüfung</x:v>
      </x:c>
      <x:c r="B18" s="300"/>
      <x:c r="C18" s="300"/>
      <x:c r="D18" s="300"/>
      <x:c r="E18" s="300"/>
      <x:c r="F18" s="300"/>
    </x:row>
    <x:row r="19" ht="28" customHeight="1">
      <x:c r="A19" s="300" t="str">
        <x:v>• Dauerhafte Speicherung produktiver Kundendaten</x:v>
      </x:c>
      <x:c r="B19" s="300"/>
      <x:c r="C19" s="300"/>
      <x:c r="D19" s="300"/>
      <x:c r="E19" s="300"/>
      <x:c r="F19" s="300"/>
    </x:row>
    <x:row r="22">
      <x:c r="A22" s="302" t="str">
        <x:v>Wichtige Demo-Annahme</x:v>
      </x:c>
      <x:c r="B22" s="302"/>
      <x:c r="C22" s="302"/>
      <x:c r="D22" s="302"/>
      <x:c r="E22" s="302"/>
      <x:c r="F22" s="302"/>
    </x:row>
    <x:row r="24">
      <x:c r="A24" s="321" t="str">
        <x:v>Match-Methode und interne SKU sind in dieser Demo als Ergebnis eines Matching-Laufs vorbefüllt. Preis-, Margen-, Risiko- und Exportlogik sind formelbasiert. Alle Firmen-, Artikel- und Preisdaten sind vollständig fiktiv.</x:v>
      </x:c>
      <x:c r="B24" s="322"/>
      <x:c r="C24" s="322"/>
      <x:c r="D24" s="322"/>
      <x:c r="E24" s="322"/>
      <x:c r="F24" s="323"/>
    </x:row>
    <x:row r="25">
      <x:c r="A25" s="324"/>
      <x:c r="B25" s="325"/>
      <x:c r="C25" s="325"/>
      <x:c r="D25" s="325"/>
      <x:c r="E25" s="325"/>
      <x:c r="F25" s="326"/>
    </x:row>
    <x:row r="26">
      <x:c r="A26" s="327"/>
      <x:c r="B26" s="328"/>
      <x:c r="C26" s="328"/>
      <x:c r="D26" s="328"/>
      <x:c r="E26" s="328"/>
      <x:c r="F26" s="329"/>
    </x:row>
  </x:sheetData>
  <x:mergeCells>
    <x:mergeCell ref="A1:F2"/>
    <x:mergeCell ref="A4:F4"/>
    <x:mergeCell ref="B6:F6"/>
    <x:mergeCell ref="B7:F7"/>
    <x:mergeCell ref="B8:F8"/>
    <x:mergeCell ref="B9:F9"/>
    <x:mergeCell ref="B10:F10"/>
    <x:mergeCell ref="B11:F11"/>
    <x:mergeCell ref="A14:F14"/>
    <x:mergeCell ref="A16:F16"/>
    <x:mergeCell ref="A17:F17"/>
    <x:mergeCell ref="A18:F18"/>
    <x:mergeCell ref="A19:F19"/>
    <x:mergeCell ref="A22:F22"/>
    <x:mergeCell ref="A24:F26"/>
  </x:mergeCells>
  <x:pageMargins left="0.7" right="0.7" top="0.75" bottom="0.75" header="0.3" footer="0.3"/>
</x:worksheet>
</file>